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588" activeTab="0"/>
  </bookViews>
  <sheets>
    <sheet name="Fonctionnement - CR" sheetId="2" r:id="rId1"/>
    <sheet name="Fonctionnement - Bilan" sheetId="1" r:id="rId2"/>
    <sheet name="Fonctionnement - Trésorerie" sheetId="3" r:id="rId3"/>
    <sheet name="ASC - CR" sheetId="4" r:id="rId4"/>
    <sheet name="ASC - Bilan" sheetId="5" r:id="rId5"/>
    <sheet name="ASC - Trésorerie" sheetId="6" r:id="rId6"/>
    <sheet name="GLOBAL - Bilan" sheetId="7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<sst xmlns="http://schemas.openxmlformats.org/spreadsheetml/2006/main" count="147" uniqueCount="80">
  <si>
    <t>ACTIF</t>
  </si>
  <si>
    <t>PASSIF</t>
  </si>
  <si>
    <t>Concessions, Brevets, Licences</t>
  </si>
  <si>
    <t>Matériel bureau et informatique</t>
  </si>
  <si>
    <t>Amortissements</t>
  </si>
  <si>
    <t>Fournisseurs débiteurs</t>
  </si>
  <si>
    <t>Avoirs à recevoir</t>
  </si>
  <si>
    <t>Subvention à recevoir</t>
  </si>
  <si>
    <t>Charges constatées d'avance</t>
  </si>
  <si>
    <t>Compte en banque</t>
  </si>
  <si>
    <t>Caisse</t>
  </si>
  <si>
    <t>Report à nouveau</t>
  </si>
  <si>
    <t>Résultat de l'exercice</t>
  </si>
  <si>
    <t>Fournisseurs</t>
  </si>
  <si>
    <t>Autres fournisseurs</t>
  </si>
  <si>
    <t>Fournisseurs Factures non parvenues</t>
  </si>
  <si>
    <t>Subvention trop-perçu</t>
  </si>
  <si>
    <t>Compte courant budget ASC</t>
  </si>
  <si>
    <t>Stock</t>
  </si>
  <si>
    <t>TOTAL</t>
  </si>
  <si>
    <t>Budget de Fonctionnement - Bilan en Euros</t>
  </si>
  <si>
    <t>Autres achats et charges externes</t>
  </si>
  <si>
    <t>Petits équipements</t>
  </si>
  <si>
    <t>Produits d'entretien</t>
  </si>
  <si>
    <t>Fournitures de bureau</t>
  </si>
  <si>
    <t>Décorations</t>
  </si>
  <si>
    <t>Documentation</t>
  </si>
  <si>
    <t>Honoraires</t>
  </si>
  <si>
    <t>Internet / Téléphone</t>
  </si>
  <si>
    <t>Services bancaires</t>
  </si>
  <si>
    <t>Cotisations CCE</t>
  </si>
  <si>
    <t>Cotisations diverses</t>
  </si>
  <si>
    <t>CHARGES</t>
  </si>
  <si>
    <t>Subvention de fonctionnement</t>
  </si>
  <si>
    <t>Produits divers de gestion courante et exceptionnels</t>
  </si>
  <si>
    <t>PRODUITS</t>
  </si>
  <si>
    <t>RESULTAT</t>
  </si>
  <si>
    <t>Budget de Fonctionnement - Compte de Résultat en Euros</t>
  </si>
  <si>
    <t>Budget de Fonctionnement -Tableau variation Trésorerie en Euros</t>
  </si>
  <si>
    <t>Produits</t>
  </si>
  <si>
    <t>Charges</t>
  </si>
  <si>
    <t>AUTOFINANCEMENT</t>
  </si>
  <si>
    <t>Variation des comptes tiers</t>
  </si>
  <si>
    <t>Investissement</t>
  </si>
  <si>
    <t>Emprunt</t>
  </si>
  <si>
    <t>Prêt</t>
  </si>
  <si>
    <t>Variation de la trésorerie</t>
  </si>
  <si>
    <t>Début d'exercice</t>
  </si>
  <si>
    <t>Compte courant</t>
  </si>
  <si>
    <t>Livret</t>
  </si>
  <si>
    <t>Trésorerie au 01/01</t>
  </si>
  <si>
    <t>Fin d'exercice</t>
  </si>
  <si>
    <t>Trésorerie au 31/12</t>
  </si>
  <si>
    <t>Charges diverses de gestion courante et exceptionnelles</t>
  </si>
  <si>
    <t>Compte courant budget FCT</t>
  </si>
  <si>
    <t>Œuvres sociales</t>
  </si>
  <si>
    <t>Cinéma</t>
  </si>
  <si>
    <t>Parc d'attraction</t>
  </si>
  <si>
    <t>Billeterie divers activités</t>
  </si>
  <si>
    <t>ANCV</t>
  </si>
  <si>
    <t>Chèques cadeaux</t>
  </si>
  <si>
    <t>Achats groupés</t>
  </si>
  <si>
    <t>Bijoux</t>
  </si>
  <si>
    <t>Equipements de la maison</t>
  </si>
  <si>
    <t>Cosmétiques</t>
  </si>
  <si>
    <t xml:space="preserve"> Alimentation</t>
  </si>
  <si>
    <t>Vêtements</t>
  </si>
  <si>
    <t>Noël</t>
  </si>
  <si>
    <t>Voyages</t>
  </si>
  <si>
    <t>Variation stock billet</t>
  </si>
  <si>
    <t>Subvention ASC</t>
  </si>
  <si>
    <t>Participation des salariés</t>
  </si>
  <si>
    <t>Redevance Machine à café</t>
  </si>
  <si>
    <t>Billeterie</t>
  </si>
  <si>
    <t>Variation des stocks</t>
  </si>
  <si>
    <t>Variation de trésorerie</t>
  </si>
  <si>
    <t>Budget ASC- Compte de Résultat en Euros</t>
  </si>
  <si>
    <t>Budget ASC - Bilan en Euros</t>
  </si>
  <si>
    <t>Budget ASC -Tableau variation Trésorerie en Euros</t>
  </si>
  <si>
    <t>Budget GLOBAL - Bilan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</si>
</sst>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9" fontId="0" fillId="0" borderId="6" xfId="20" applyFont="1" applyBorder="1"/>
    <xf numFmtId="0" fontId="3" fillId="0" borderId="1" xfId="0" applyFont="1" applyBorder="1"/>
    <xf numFmtId="0" fontId="0" fillId="0" borderId="3" xfId="0" applyBorder="1" applyAlignment="1">
      <alignment horizontal="left" indent="1"/>
    </xf>
    <xf numFmtId="0" fontId="4" fillId="0" borderId="3" xfId="0" applyFont="1" applyBorder="1"/>
    <xf numFmtId="0" fontId="3" fillId="0" borderId="3" xfId="0" applyFont="1" applyBorder="1" applyAlignment="1">
      <alignment horizontal="left" indent="1"/>
    </xf>
    <xf numFmtId="9" fontId="0" fillId="0" borderId="7" xfId="20" applyFont="1" applyBorder="1"/>
    <xf numFmtId="9" fontId="0" fillId="0" borderId="13" xfId="20" applyFont="1" applyBorder="1"/>
    <xf numFmtId="9" fontId="0" fillId="0" borderId="14" xfId="20" applyFont="1" applyBorder="1"/>
    <xf numFmtId="9" fontId="0" fillId="0" borderId="15" xfId="20" applyFont="1" applyBorder="1"/>
    <xf numFmtId="9" fontId="0" fillId="0" borderId="0" xfId="20" applyFont="1"/>
    <xf numFmtId="0" fontId="5" fillId="0" borderId="6" xfId="0" applyFont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9" fontId="5" fillId="0" borderId="6" xfId="20" applyFont="1" applyBorder="1"/>
    <xf numFmtId="3" fontId="3" fillId="0" borderId="3" xfId="0" applyNumberFormat="1" applyFont="1" applyBorder="1"/>
    <xf numFmtId="3" fontId="0" fillId="0" borderId="16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11" xfId="0" applyNumberFormat="1" applyBorder="1"/>
    <xf numFmtId="3" fontId="0" fillId="0" borderId="0" xfId="0" applyNumberFormat="1"/>
    <xf numFmtId="3" fontId="3" fillId="0" borderId="1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0" xfId="0" applyNumberFormat="1" applyFont="1"/>
    <xf numFmtId="3" fontId="0" fillId="0" borderId="3" xfId="0" applyNumberFormat="1" applyFont="1" applyBorder="1"/>
    <xf numFmtId="3" fontId="5" fillId="0" borderId="3" xfId="0" applyNumberFormat="1" applyFont="1" applyBorder="1"/>
    <xf numFmtId="3" fontId="5" fillId="0" borderId="16" xfId="0" applyNumberFormat="1" applyFont="1" applyBorder="1"/>
    <xf numFmtId="3" fontId="3" fillId="0" borderId="16" xfId="0" applyNumberFormat="1" applyFont="1" applyBorder="1"/>
    <xf numFmtId="9" fontId="3" fillId="0" borderId="6" xfId="20" applyFont="1" applyBorder="1"/>
    <xf numFmtId="0" fontId="3" fillId="0" borderId="18" xfId="0" applyFont="1" applyBorder="1"/>
    <xf numFmtId="3" fontId="3" fillId="0" borderId="19" xfId="0" applyNumberFormat="1" applyFont="1" applyBorder="1"/>
    <xf numFmtId="9" fontId="3" fillId="0" borderId="18" xfId="20" applyFont="1" applyBorder="1"/>
    <xf numFmtId="3" fontId="6" fillId="0" borderId="3" xfId="0" applyNumberFormat="1" applyFont="1" applyBorder="1"/>
    <xf numFmtId="3" fontId="0" fillId="0" borderId="3" xfId="0" applyNumberFormat="1" applyFill="1" applyBorder="1"/>
    <xf numFmtId="3" fontId="0" fillId="0" borderId="3" xfId="0" applyNumberFormat="1" applyFont="1" applyFill="1" applyBorder="1"/>
    <xf numFmtId="3" fontId="5" fillId="0" borderId="3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Evolution de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la trésorerie au 31/12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'Fonctionnement - Trésorerie'!$B$2:$D$2</c:f>
              <c:numCache/>
            </c:numRef>
          </c:cat>
          <c:val>
            <c:numRef>
              <c:f>'Fonctionnement - Trésorerie'!$B$25:$D$25</c:f>
              <c:numCache/>
            </c:numRef>
          </c:val>
        </c:ser>
        <c:overlap val="-27"/>
        <c:gapWidth val="219"/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207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('ASC - CR'!$B$5,'ASC - CR'!$B$10:$B$12,'ASC - CR'!$B$18:$B$19)</c:f>
              <c:strCache/>
            </c:strRef>
          </c:cat>
          <c:val>
            <c:numRef>
              <c:f>('ASC - CR'!$E$5,'ASC - CR'!$E$10,'ASC - CR'!$E$11,'ASC - CR'!$E$12,'ASC - CR'!$E$18,'ASC - CR'!$E$19)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'ASC - CR'!$D$2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('ASC - CR'!$B$5,'ASC - CR'!$B$10:$B$12,'ASC - CR'!$B$18:$B$19)</c:f>
              <c:strCache/>
            </c:strRef>
          </c:cat>
          <c:val>
            <c:numRef>
              <c:f>('ASC - CR'!$D$5,'ASC - CR'!$D$10,'ASC - CR'!$D$11:$D$12,'ASC - CR'!$D$18:$D$19)</c:f>
              <c:numCache/>
            </c:numRef>
          </c:val>
        </c:ser>
        <c:ser>
          <c:idx val="1"/>
          <c:order val="1"/>
          <c:tx>
            <c:strRef>
              <c:f>'ASC - CR'!$E$2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('ASC - CR'!$B$5,'ASC - CR'!$B$10:$B$12,'ASC - CR'!$B$18:$B$19)</c:f>
              <c:strCache/>
            </c:strRef>
          </c:cat>
          <c:val>
            <c:numRef>
              <c:f>('ASC - CR'!$E$5,'ASC - CR'!$E$10,'ASC - CR'!$E$11:$E$12,'ASC - CR'!$E$18:$E$19)</c:f>
              <c:numCache/>
            </c:numRef>
          </c:val>
        </c:ser>
        <c:overlap val="-27"/>
        <c:gapWidth val="219"/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727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09775"/>
          <c:w val="0.09475"/>
          <c:h val="0.156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Evolution de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la trésorerie au 31/12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'ASC - Trésorerie'!$B$2:$D$2</c:f>
              <c:numCache/>
            </c:numRef>
          </c:cat>
          <c:val>
            <c:numRef>
              <c:f>'ASC - Trésorerie'!$B$25:$D$25</c:f>
              <c:numCache/>
            </c:numRef>
          </c:val>
        </c:ser>
        <c:overlap val="-27"/>
        <c:gapWidth val="219"/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639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8</xdr:row>
      <xdr:rowOff>9525</xdr:rowOff>
    </xdr:from>
    <xdr:to>
      <xdr:col>11</xdr:col>
      <xdr:colOff>114300</xdr:colOff>
      <xdr:row>23</xdr:row>
      <xdr:rowOff>9525</xdr:rowOff>
    </xdr:to>
    <xdr:graphicFrame macro="">
      <xdr:nvGraphicFramePr>
        <xdr:cNvPr id="2" name="Graphique 1"/>
        <xdr:cNvGraphicFramePr/>
      </xdr:nvGraphicFramePr>
      <xdr:xfrm>
        <a:off x="5229225" y="1219200"/>
        <a:ext cx="43910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142875</xdr:rowOff>
    </xdr:from>
    <xdr:to>
      <xdr:col>12</xdr:col>
      <xdr:colOff>171450</xdr:colOff>
      <xdr:row>16</xdr:row>
      <xdr:rowOff>9525</xdr:rowOff>
    </xdr:to>
    <xdr:graphicFrame macro="">
      <xdr:nvGraphicFramePr>
        <xdr:cNvPr id="2" name="Graphique 1"/>
        <xdr:cNvGraphicFramePr/>
      </xdr:nvGraphicFramePr>
      <xdr:xfrm>
        <a:off x="7458075" y="333375"/>
        <a:ext cx="3733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22</xdr:row>
      <xdr:rowOff>38100</xdr:rowOff>
    </xdr:from>
    <xdr:to>
      <xdr:col>13</xdr:col>
      <xdr:colOff>95250</xdr:colOff>
      <xdr:row>39</xdr:row>
      <xdr:rowOff>38100</xdr:rowOff>
    </xdr:to>
    <xdr:graphicFrame macro="">
      <xdr:nvGraphicFramePr>
        <xdr:cNvPr id="4" name="Graphique 3"/>
        <xdr:cNvGraphicFramePr/>
      </xdr:nvGraphicFramePr>
      <xdr:xfrm>
        <a:off x="7486650" y="4124325"/>
        <a:ext cx="43910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11</xdr:row>
      <xdr:rowOff>114300</xdr:rowOff>
    </xdr:from>
    <xdr:to>
      <xdr:col>10</xdr:col>
      <xdr:colOff>581025</xdr:colOff>
      <xdr:row>26</xdr:row>
      <xdr:rowOff>114300</xdr:rowOff>
    </xdr:to>
    <xdr:graphicFrame macro="">
      <xdr:nvGraphicFramePr>
        <xdr:cNvPr id="2" name="Graphique 1"/>
        <xdr:cNvGraphicFramePr/>
      </xdr:nvGraphicFramePr>
      <xdr:xfrm>
        <a:off x="4933950" y="1895475"/>
        <a:ext cx="43910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C5" sqref="C5"/>
    </sheetView>
  </sheetViews>
  <sheetFormatPr defaultColWidth="11.421875" defaultRowHeight="15"/>
  <cols>
    <col min="1" max="1" width="4.00390625" style="0" customWidth="1"/>
    <col min="2" max="2" width="47.00390625" style="0" bestFit="1" customWidth="1"/>
  </cols>
  <sheetData>
    <row r="1" spans="1:7" ht="15">
      <c r="A1" s="53" t="s">
        <v>37</v>
      </c>
      <c r="B1" s="53"/>
      <c r="C1" s="53"/>
      <c r="D1" s="53"/>
      <c r="E1" s="53"/>
      <c r="F1" s="53"/>
      <c r="G1" s="53"/>
    </row>
    <row r="2" spans="1:7" ht="15">
      <c r="A2" s="54"/>
      <c r="B2" s="55"/>
      <c r="C2" s="11">
        <f>'Fonctionnement - Bilan'!B2</f>
        <v>2012</v>
      </c>
      <c r="D2" s="11">
        <f>'Fonctionnement - Bilan'!C2</f>
        <v>2013</v>
      </c>
      <c r="E2" s="11">
        <f>'Fonctionnement - Bilan'!D2</f>
        <v>2014</v>
      </c>
      <c r="F2" s="53" t="str">
        <f>CONCATENATE(E2," vs ",D2)</f>
        <v>2014 vs 2013</v>
      </c>
      <c r="G2" s="53"/>
    </row>
    <row r="3" spans="1:7" ht="7.2" customHeight="1">
      <c r="A3" s="8"/>
      <c r="B3" s="6"/>
      <c r="C3" s="3"/>
      <c r="D3" s="3"/>
      <c r="E3" s="3"/>
      <c r="F3" s="12"/>
      <c r="G3" s="6"/>
    </row>
    <row r="4" spans="1:7" ht="15">
      <c r="A4" s="14" t="s">
        <v>21</v>
      </c>
      <c r="B4" s="6"/>
      <c r="C4" s="28">
        <f>SUM(C5:C14)</f>
        <v>8394</v>
      </c>
      <c r="D4" s="28">
        <f>SUM(D5:D14)</f>
        <v>12701</v>
      </c>
      <c r="E4" s="28">
        <f>SUM(E5:E14)</f>
        <v>11466.17</v>
      </c>
      <c r="F4" s="44">
        <f>E4-D4</f>
        <v>-1234.83</v>
      </c>
      <c r="G4" s="45">
        <f>F4/D4</f>
        <v>-0.09722305330288954</v>
      </c>
    </row>
    <row r="5" spans="1:7" ht="15">
      <c r="A5" s="8"/>
      <c r="B5" s="6" t="s">
        <v>22</v>
      </c>
      <c r="C5" s="30">
        <v>179</v>
      </c>
      <c r="D5" s="30">
        <v>0</v>
      </c>
      <c r="E5" s="30"/>
      <c r="F5" s="29">
        <f aca="true" t="shared" si="0" ref="F5:F18">E5-D5</f>
        <v>0</v>
      </c>
      <c r="G5" s="15"/>
    </row>
    <row r="6" spans="1:7" ht="15">
      <c r="A6" s="8"/>
      <c r="B6" s="6" t="s">
        <v>23</v>
      </c>
      <c r="C6" s="30">
        <v>0</v>
      </c>
      <c r="D6" s="30">
        <v>150</v>
      </c>
      <c r="E6" s="30"/>
      <c r="F6" s="29">
        <f t="shared" si="0"/>
        <v>-150</v>
      </c>
      <c r="G6" s="15">
        <f aca="true" t="shared" si="1" ref="G6:G18">F6/D6</f>
        <v>-1</v>
      </c>
    </row>
    <row r="7" spans="1:7" ht="15">
      <c r="A7" s="8"/>
      <c r="B7" s="6" t="s">
        <v>24</v>
      </c>
      <c r="C7" s="30">
        <v>2035</v>
      </c>
      <c r="D7" s="30">
        <v>6026</v>
      </c>
      <c r="E7" s="50">
        <v>3322.97</v>
      </c>
      <c r="F7" s="29">
        <f t="shared" si="0"/>
        <v>-2703.03</v>
      </c>
      <c r="G7" s="15">
        <f t="shared" si="1"/>
        <v>-0.4485612346498507</v>
      </c>
    </row>
    <row r="8" spans="1:7" ht="15">
      <c r="A8" s="8"/>
      <c r="B8" s="6" t="s">
        <v>25</v>
      </c>
      <c r="C8" s="30">
        <v>177</v>
      </c>
      <c r="D8" s="30">
        <v>150</v>
      </c>
      <c r="E8" s="50"/>
      <c r="F8" s="29">
        <f t="shared" si="0"/>
        <v>-150</v>
      </c>
      <c r="G8" s="15">
        <f t="shared" si="1"/>
        <v>-1</v>
      </c>
    </row>
    <row r="9" spans="1:7" ht="15">
      <c r="A9" s="8"/>
      <c r="B9" s="6" t="s">
        <v>26</v>
      </c>
      <c r="C9" s="30">
        <v>0</v>
      </c>
      <c r="D9" s="30">
        <v>282</v>
      </c>
      <c r="E9" s="50">
        <v>2071.12</v>
      </c>
      <c r="F9" s="29">
        <f t="shared" si="0"/>
        <v>1789.12</v>
      </c>
      <c r="G9" s="15">
        <f t="shared" si="1"/>
        <v>6.344397163120567</v>
      </c>
    </row>
    <row r="10" spans="1:7" ht="15">
      <c r="A10" s="8"/>
      <c r="B10" s="6" t="s">
        <v>27</v>
      </c>
      <c r="C10" s="30">
        <v>4782</v>
      </c>
      <c r="D10" s="30">
        <v>4904</v>
      </c>
      <c r="E10" s="50">
        <v>5000</v>
      </c>
      <c r="F10" s="29">
        <f t="shared" si="0"/>
        <v>96</v>
      </c>
      <c r="G10" s="15">
        <f t="shared" si="1"/>
        <v>0.01957585644371941</v>
      </c>
    </row>
    <row r="11" spans="1:7" ht="15">
      <c r="A11" s="8"/>
      <c r="B11" s="6" t="s">
        <v>28</v>
      </c>
      <c r="C11" s="30">
        <v>768</v>
      </c>
      <c r="D11" s="30">
        <v>774</v>
      </c>
      <c r="E11" s="50">
        <v>767.08</v>
      </c>
      <c r="F11" s="29">
        <f t="shared" si="0"/>
        <v>-6.919999999999959</v>
      </c>
      <c r="G11" s="15">
        <f t="shared" si="1"/>
        <v>-0.008940568475452144</v>
      </c>
    </row>
    <row r="12" spans="1:7" ht="15">
      <c r="A12" s="8"/>
      <c r="B12" s="6" t="s">
        <v>29</v>
      </c>
      <c r="C12" s="30">
        <v>338</v>
      </c>
      <c r="D12" s="30">
        <v>185</v>
      </c>
      <c r="E12" s="50">
        <v>75</v>
      </c>
      <c r="F12" s="29">
        <f t="shared" si="0"/>
        <v>-110</v>
      </c>
      <c r="G12" s="15">
        <f t="shared" si="1"/>
        <v>-0.5945945945945946</v>
      </c>
    </row>
    <row r="13" spans="1:7" ht="15">
      <c r="A13" s="8"/>
      <c r="B13" s="6" t="s">
        <v>30</v>
      </c>
      <c r="C13" s="30">
        <v>0</v>
      </c>
      <c r="D13" s="30">
        <v>0</v>
      </c>
      <c r="E13" s="50">
        <v>0</v>
      </c>
      <c r="F13" s="29">
        <f t="shared" si="0"/>
        <v>0</v>
      </c>
      <c r="G13" s="15"/>
    </row>
    <row r="14" spans="1:7" ht="15">
      <c r="A14" s="8"/>
      <c r="B14" s="6" t="s">
        <v>31</v>
      </c>
      <c r="C14" s="30">
        <v>115</v>
      </c>
      <c r="D14" s="30">
        <v>230</v>
      </c>
      <c r="E14" s="50">
        <v>230</v>
      </c>
      <c r="F14" s="29">
        <f t="shared" si="0"/>
        <v>0</v>
      </c>
      <c r="G14" s="15">
        <f t="shared" si="1"/>
        <v>0</v>
      </c>
    </row>
    <row r="15" spans="1:7" ht="15">
      <c r="A15" s="8"/>
      <c r="B15" s="6"/>
      <c r="C15" s="30"/>
      <c r="D15" s="30"/>
      <c r="E15" s="50"/>
      <c r="F15" s="29"/>
      <c r="G15" s="15"/>
    </row>
    <row r="16" spans="1:7" ht="15">
      <c r="A16" s="8"/>
      <c r="B16" s="6" t="s">
        <v>53</v>
      </c>
      <c r="C16" s="30">
        <v>5</v>
      </c>
      <c r="D16" s="30">
        <v>2</v>
      </c>
      <c r="E16" s="50">
        <f>665.97+300.3</f>
        <v>966.27</v>
      </c>
      <c r="F16" s="29">
        <f t="shared" si="0"/>
        <v>964.27</v>
      </c>
      <c r="G16" s="15"/>
    </row>
    <row r="17" spans="1:7" ht="7.2" customHeight="1">
      <c r="A17" s="9"/>
      <c r="B17" s="7"/>
      <c r="C17" s="31"/>
      <c r="D17" s="31"/>
      <c r="E17" s="31"/>
      <c r="F17" s="32"/>
      <c r="G17" s="20"/>
    </row>
    <row r="18" spans="1:7" ht="15">
      <c r="A18" s="10" t="s">
        <v>32</v>
      </c>
      <c r="B18" s="46"/>
      <c r="C18" s="37">
        <f>C16+C4</f>
        <v>8399</v>
      </c>
      <c r="D18" s="37">
        <f>D16+D4</f>
        <v>12703</v>
      </c>
      <c r="E18" s="37">
        <f>E16+E4</f>
        <v>12432.44</v>
      </c>
      <c r="F18" s="47">
        <f t="shared" si="0"/>
        <v>-270.5599999999995</v>
      </c>
      <c r="G18" s="48">
        <f t="shared" si="1"/>
        <v>-0.021298905770290442</v>
      </c>
    </row>
    <row r="19" spans="1:7" ht="7.2" customHeight="1">
      <c r="A19" s="13"/>
      <c r="B19" s="5"/>
      <c r="C19" s="34"/>
      <c r="D19" s="34"/>
      <c r="E19" s="34"/>
      <c r="F19" s="35"/>
      <c r="G19" s="21"/>
    </row>
    <row r="20" spans="1:7" ht="15">
      <c r="A20" s="8"/>
      <c r="B20" s="6" t="s">
        <v>33</v>
      </c>
      <c r="C20" s="30">
        <v>9367</v>
      </c>
      <c r="D20" s="30">
        <v>9074</v>
      </c>
      <c r="E20" s="50">
        <v>10615.78</v>
      </c>
      <c r="F20" s="29">
        <f aca="true" t="shared" si="2" ref="F20:F21">E20-D20</f>
        <v>1541.7800000000007</v>
      </c>
      <c r="G20" s="22">
        <f aca="true" t="shared" si="3" ref="G20">F20/D20</f>
        <v>0.16991183601498794</v>
      </c>
    </row>
    <row r="21" spans="1:7" ht="15">
      <c r="A21" s="8"/>
      <c r="B21" s="6" t="s">
        <v>34</v>
      </c>
      <c r="C21" s="30">
        <v>0</v>
      </c>
      <c r="D21" s="30">
        <v>0</v>
      </c>
      <c r="E21" s="50">
        <v>312</v>
      </c>
      <c r="F21" s="29">
        <f t="shared" si="2"/>
        <v>312</v>
      </c>
      <c r="G21" s="22"/>
    </row>
    <row r="22" spans="1:7" ht="7.2" customHeight="1">
      <c r="A22" s="9"/>
      <c r="B22" s="7"/>
      <c r="C22" s="31"/>
      <c r="D22" s="31"/>
      <c r="E22" s="31"/>
      <c r="F22" s="32"/>
      <c r="G22" s="23"/>
    </row>
    <row r="23" spans="1:7" ht="15">
      <c r="A23" s="10" t="s">
        <v>35</v>
      </c>
      <c r="B23" s="46"/>
      <c r="C23" s="37">
        <f>SUM(C19:C22)</f>
        <v>9367</v>
      </c>
      <c r="D23" s="37">
        <f>SUM(D19:D22)</f>
        <v>9074</v>
      </c>
      <c r="E23" s="37">
        <f>SUM(E19:E22)</f>
        <v>10927.78</v>
      </c>
      <c r="F23" s="47">
        <f aca="true" t="shared" si="4" ref="F23">E23-D23</f>
        <v>1853.7800000000007</v>
      </c>
      <c r="G23" s="48">
        <f aca="true" t="shared" si="5" ref="G23">F23/D23</f>
        <v>0.20429579016971575</v>
      </c>
    </row>
    <row r="24" spans="3:7" ht="7.2" customHeight="1">
      <c r="C24" s="36"/>
      <c r="D24" s="36"/>
      <c r="E24" s="36"/>
      <c r="F24" s="36"/>
      <c r="G24" s="24"/>
    </row>
    <row r="25" spans="1:7" ht="15">
      <c r="A25" s="10" t="s">
        <v>36</v>
      </c>
      <c r="B25" s="46"/>
      <c r="C25" s="37">
        <f>C23-C18</f>
        <v>968</v>
      </c>
      <c r="D25" s="37">
        <f>D23-D18</f>
        <v>-3629</v>
      </c>
      <c r="E25" s="37">
        <f>E23-E18</f>
        <v>-1504.6599999999999</v>
      </c>
      <c r="F25" s="47">
        <f aca="true" t="shared" si="6" ref="F25">E25-D25</f>
        <v>2124.34</v>
      </c>
      <c r="G25" s="48">
        <f aca="true" t="shared" si="7" ref="G25">F25/D25</f>
        <v>-0.58537889225682</v>
      </c>
    </row>
  </sheetData>
  <mergeCells count="3">
    <mergeCell ref="A1:G1"/>
    <mergeCell ref="F2:G2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>
      <selection activeCell="E22" sqref="E22"/>
    </sheetView>
  </sheetViews>
  <sheetFormatPr defaultColWidth="11.421875" defaultRowHeight="15"/>
  <cols>
    <col min="1" max="1" width="27.421875" style="0" bestFit="1" customWidth="1"/>
    <col min="5" max="5" width="31.140625" style="0" bestFit="1" customWidth="1"/>
  </cols>
  <sheetData>
    <row r="1" spans="1:8" ht="15">
      <c r="A1" s="53" t="s">
        <v>20</v>
      </c>
      <c r="B1" s="53"/>
      <c r="C1" s="53"/>
      <c r="D1" s="53"/>
      <c r="E1" s="53"/>
      <c r="F1" s="53"/>
      <c r="G1" s="53"/>
      <c r="H1" s="53"/>
    </row>
    <row r="2" spans="1:8" ht="15">
      <c r="A2" s="2" t="s">
        <v>0</v>
      </c>
      <c r="B2" s="11">
        <v>2012</v>
      </c>
      <c r="C2" s="11">
        <v>2013</v>
      </c>
      <c r="D2" s="11">
        <v>2014</v>
      </c>
      <c r="E2" s="1" t="s">
        <v>1</v>
      </c>
      <c r="F2" s="11">
        <f>B2</f>
        <v>2012</v>
      </c>
      <c r="G2" s="11">
        <f aca="true" t="shared" si="0" ref="G2:H2">C2</f>
        <v>2013</v>
      </c>
      <c r="H2" s="11">
        <f t="shared" si="0"/>
        <v>2014</v>
      </c>
    </row>
    <row r="3" spans="1:8" ht="7.2" customHeight="1">
      <c r="A3" s="2"/>
      <c r="B3" s="5"/>
      <c r="C3" s="2"/>
      <c r="D3" s="2"/>
      <c r="E3" s="2"/>
      <c r="F3" s="2"/>
      <c r="G3" s="2"/>
      <c r="H3" s="2"/>
    </row>
    <row r="4" spans="1:8" ht="15">
      <c r="A4" s="3" t="s">
        <v>2</v>
      </c>
      <c r="B4" s="38"/>
      <c r="C4" s="30"/>
      <c r="D4" s="30"/>
      <c r="E4" s="3" t="s">
        <v>11</v>
      </c>
      <c r="F4" s="30">
        <v>12969</v>
      </c>
      <c r="G4" s="30">
        <v>13937</v>
      </c>
      <c r="H4" s="30">
        <v>10308.4</v>
      </c>
    </row>
    <row r="5" spans="1:8" ht="15">
      <c r="A5" s="3" t="s">
        <v>3</v>
      </c>
      <c r="B5" s="38"/>
      <c r="C5" s="30"/>
      <c r="D5" s="30"/>
      <c r="E5" s="3" t="s">
        <v>12</v>
      </c>
      <c r="F5" s="30">
        <v>968</v>
      </c>
      <c r="G5" s="30">
        <v>-3629</v>
      </c>
      <c r="H5" s="30">
        <f>'Fonctionnement - CR'!E25</f>
        <v>-1504.6599999999999</v>
      </c>
    </row>
    <row r="6" spans="1:8" ht="15">
      <c r="A6" s="3" t="s">
        <v>4</v>
      </c>
      <c r="B6" s="38"/>
      <c r="C6" s="30"/>
      <c r="D6" s="30"/>
      <c r="E6" s="3"/>
      <c r="F6" s="30"/>
      <c r="G6" s="30"/>
      <c r="H6" s="30"/>
    </row>
    <row r="7" spans="1:8" ht="15">
      <c r="A7" s="3"/>
      <c r="B7" s="38"/>
      <c r="C7" s="30"/>
      <c r="D7" s="30"/>
      <c r="E7" s="3"/>
      <c r="F7" s="30"/>
      <c r="G7" s="30"/>
      <c r="H7" s="30"/>
    </row>
    <row r="8" spans="1:8" ht="15">
      <c r="A8" s="3" t="s">
        <v>5</v>
      </c>
      <c r="B8" s="38"/>
      <c r="C8" s="30"/>
      <c r="D8" s="30"/>
      <c r="E8" s="3" t="s">
        <v>13</v>
      </c>
      <c r="F8" s="30">
        <v>64</v>
      </c>
      <c r="G8" s="30"/>
      <c r="H8" s="30"/>
    </row>
    <row r="9" spans="1:8" ht="15">
      <c r="A9" s="3" t="s">
        <v>6</v>
      </c>
      <c r="B9" s="38"/>
      <c r="C9" s="30">
        <v>98</v>
      </c>
      <c r="D9" s="30">
        <v>98</v>
      </c>
      <c r="E9" s="3" t="s">
        <v>14</v>
      </c>
      <c r="F9" s="30"/>
      <c r="G9" s="30"/>
      <c r="H9" s="30"/>
    </row>
    <row r="10" spans="1:8" ht="15">
      <c r="A10" s="3"/>
      <c r="B10" s="38"/>
      <c r="C10" s="30"/>
      <c r="D10" s="30"/>
      <c r="E10" s="3" t="s">
        <v>15</v>
      </c>
      <c r="F10" s="30">
        <v>1834</v>
      </c>
      <c r="G10" s="30"/>
      <c r="H10" s="30">
        <v>5320</v>
      </c>
    </row>
    <row r="11" spans="1:8" ht="15">
      <c r="A11" s="3"/>
      <c r="B11" s="38"/>
      <c r="C11" s="30"/>
      <c r="D11" s="30"/>
      <c r="E11" s="3"/>
      <c r="F11" s="30"/>
      <c r="G11" s="30"/>
      <c r="H11" s="30"/>
    </row>
    <row r="12" spans="1:8" ht="15">
      <c r="A12" s="3" t="s">
        <v>18</v>
      </c>
      <c r="B12" s="38"/>
      <c r="C12" s="30"/>
      <c r="D12" s="30"/>
      <c r="E12" s="3"/>
      <c r="F12" s="30"/>
      <c r="G12" s="30"/>
      <c r="H12" s="30"/>
    </row>
    <row r="13" spans="1:8" ht="15">
      <c r="A13" s="3" t="s">
        <v>7</v>
      </c>
      <c r="B13" s="38">
        <v>491</v>
      </c>
      <c r="C13" s="30"/>
      <c r="D13" s="30">
        <v>1542</v>
      </c>
      <c r="E13" s="3" t="s">
        <v>16</v>
      </c>
      <c r="F13" s="30"/>
      <c r="G13" s="30">
        <v>293</v>
      </c>
      <c r="H13" s="30"/>
    </row>
    <row r="14" spans="1:8" ht="15">
      <c r="A14" s="3"/>
      <c r="B14" s="38"/>
      <c r="C14" s="30"/>
      <c r="D14" s="30"/>
      <c r="E14" s="3"/>
      <c r="F14" s="30"/>
      <c r="G14" s="30"/>
      <c r="H14" s="30"/>
    </row>
    <row r="15" spans="1:8" ht="15">
      <c r="A15" s="3" t="s">
        <v>8</v>
      </c>
      <c r="B15" s="38"/>
      <c r="C15" s="30">
        <v>2071</v>
      </c>
      <c r="D15" s="30"/>
      <c r="E15" s="3"/>
      <c r="F15" s="30"/>
      <c r="G15" s="30"/>
      <c r="H15" s="30"/>
    </row>
    <row r="16" spans="1:8" ht="15">
      <c r="A16" s="3"/>
      <c r="B16" s="38"/>
      <c r="C16" s="30"/>
      <c r="D16" s="30"/>
      <c r="E16" s="3"/>
      <c r="F16" s="30"/>
      <c r="G16" s="30"/>
      <c r="H16" s="30"/>
    </row>
    <row r="17" spans="1:8" ht="15">
      <c r="A17" s="3" t="s">
        <v>17</v>
      </c>
      <c r="B17" s="38">
        <v>2219</v>
      </c>
      <c r="C17" s="30">
        <v>1483</v>
      </c>
      <c r="D17" s="30">
        <v>2966</v>
      </c>
      <c r="E17" s="3" t="s">
        <v>17</v>
      </c>
      <c r="F17" s="30"/>
      <c r="G17" s="30"/>
      <c r="H17" s="30"/>
    </row>
    <row r="18" spans="1:8" ht="15">
      <c r="A18" s="3" t="s">
        <v>9</v>
      </c>
      <c r="B18" s="38">
        <v>13126</v>
      </c>
      <c r="C18" s="30">
        <v>6949</v>
      </c>
      <c r="D18" s="30">
        <v>9518</v>
      </c>
      <c r="E18" s="3"/>
      <c r="F18" s="30"/>
      <c r="G18" s="30"/>
      <c r="H18" s="30"/>
    </row>
    <row r="19" spans="1:8" ht="15">
      <c r="A19" s="3" t="s">
        <v>10</v>
      </c>
      <c r="B19" s="38"/>
      <c r="C19" s="30"/>
      <c r="D19" s="30"/>
      <c r="E19" s="3"/>
      <c r="F19" s="30"/>
      <c r="G19" s="30"/>
      <c r="H19" s="30"/>
    </row>
    <row r="20" spans="1:8" ht="7.2" customHeight="1">
      <c r="A20" s="4"/>
      <c r="B20" s="39"/>
      <c r="C20" s="31"/>
      <c r="D20" s="31"/>
      <c r="E20" s="4"/>
      <c r="F20" s="31"/>
      <c r="G20" s="31"/>
      <c r="H20" s="31"/>
    </row>
    <row r="21" spans="1:8" ht="15">
      <c r="A21" s="1" t="s">
        <v>19</v>
      </c>
      <c r="B21" s="33">
        <f>SUM(B4:B20)</f>
        <v>15836</v>
      </c>
      <c r="C21" s="33">
        <f>SUM(C4:C20)</f>
        <v>10601</v>
      </c>
      <c r="D21" s="33">
        <f>SUM(D4:D20)</f>
        <v>14124</v>
      </c>
      <c r="E21" s="1"/>
      <c r="F21" s="33">
        <f>SUM(F4:F20)</f>
        <v>15835</v>
      </c>
      <c r="G21" s="33">
        <f>SUM(G4:G20)</f>
        <v>10601</v>
      </c>
      <c r="H21" s="33">
        <f>SUM(H4:H20)</f>
        <v>14123.74</v>
      </c>
    </row>
    <row r="22" spans="6:8" ht="15">
      <c r="F22" s="36"/>
      <c r="G22" s="36"/>
      <c r="H22" s="36"/>
    </row>
    <row r="23" spans="6:8" ht="15">
      <c r="F23" s="36"/>
      <c r="G23" s="36"/>
      <c r="H23" s="40"/>
    </row>
    <row r="24" spans="6:8" ht="15">
      <c r="F24" s="36"/>
      <c r="G24" s="36"/>
      <c r="H24" s="36"/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 topLeftCell="A1">
      <selection activeCell="D10" sqref="D10"/>
    </sheetView>
  </sheetViews>
  <sheetFormatPr defaultColWidth="11.421875" defaultRowHeight="15"/>
  <cols>
    <col min="1" max="1" width="28.28125" style="0" customWidth="1"/>
  </cols>
  <sheetData>
    <row r="1" spans="1:4" ht="15">
      <c r="A1" s="53" t="s">
        <v>38</v>
      </c>
      <c r="B1" s="53"/>
      <c r="C1" s="53"/>
      <c r="D1" s="53"/>
    </row>
    <row r="2" spans="2:4" ht="15">
      <c r="B2" s="11">
        <f>'Fonctionnement - Bilan'!B2</f>
        <v>2012</v>
      </c>
      <c r="C2" s="11">
        <f>'Fonctionnement - Bilan'!C2</f>
        <v>2013</v>
      </c>
      <c r="D2" s="11">
        <f>'Fonctionnement - Bilan'!D2</f>
        <v>2014</v>
      </c>
    </row>
    <row r="3" spans="1:4" ht="7.2" customHeight="1">
      <c r="A3" s="2"/>
      <c r="B3" s="34"/>
      <c r="C3" s="34"/>
      <c r="D3" s="34"/>
    </row>
    <row r="4" spans="1:4" ht="15">
      <c r="A4" s="3" t="s">
        <v>39</v>
      </c>
      <c r="B4" s="30">
        <f>'Fonctionnement - CR'!C23</f>
        <v>9367</v>
      </c>
      <c r="C4" s="30">
        <f>'Fonctionnement - CR'!D23</f>
        <v>9074</v>
      </c>
      <c r="D4" s="30">
        <f>'Fonctionnement - CR'!E23</f>
        <v>10927.78</v>
      </c>
    </row>
    <row r="5" spans="1:4" ht="15">
      <c r="A5" s="3" t="s">
        <v>40</v>
      </c>
      <c r="B5" s="30">
        <f>'Fonctionnement - CR'!C18</f>
        <v>8399</v>
      </c>
      <c r="C5" s="30">
        <f>'Fonctionnement - CR'!D18</f>
        <v>12703</v>
      </c>
      <c r="D5" s="30">
        <f>'Fonctionnement - CR'!E18</f>
        <v>12432.44</v>
      </c>
    </row>
    <row r="6" spans="1:4" ht="7.2" customHeight="1">
      <c r="A6" s="4"/>
      <c r="B6" s="31"/>
      <c r="C6" s="31"/>
      <c r="D6" s="31"/>
    </row>
    <row r="7" spans="1:4" ht="15">
      <c r="A7" s="16" t="s">
        <v>41</v>
      </c>
      <c r="B7" s="37">
        <f>B4-B5</f>
        <v>968</v>
      </c>
      <c r="C7" s="37">
        <f aca="true" t="shared" si="0" ref="C7:D7">C4-C5</f>
        <v>-3629</v>
      </c>
      <c r="D7" s="37">
        <f t="shared" si="0"/>
        <v>-1504.6599999999999</v>
      </c>
    </row>
    <row r="8" spans="1:4" ht="7.2" customHeight="1">
      <c r="A8" s="2"/>
      <c r="B8" s="34"/>
      <c r="C8" s="34"/>
      <c r="D8" s="34"/>
    </row>
    <row r="9" spans="1:4" ht="15">
      <c r="A9" s="3" t="s">
        <v>42</v>
      </c>
      <c r="B9" s="30">
        <v>839</v>
      </c>
      <c r="C9" s="30">
        <v>-2549</v>
      </c>
      <c r="D9" s="30">
        <v>4074</v>
      </c>
    </row>
    <row r="10" spans="1:4" ht="7.2" customHeight="1">
      <c r="A10" s="3"/>
      <c r="B10" s="30"/>
      <c r="C10" s="30"/>
      <c r="D10" s="30"/>
    </row>
    <row r="11" spans="1:4" ht="15">
      <c r="A11" s="3" t="s">
        <v>43</v>
      </c>
      <c r="B11" s="30"/>
      <c r="C11" s="30"/>
      <c r="D11" s="30"/>
    </row>
    <row r="12" spans="1:4" ht="15">
      <c r="A12" s="3" t="s">
        <v>44</v>
      </c>
      <c r="B12" s="30"/>
      <c r="C12" s="30"/>
      <c r="D12" s="30"/>
    </row>
    <row r="13" spans="1:4" ht="15">
      <c r="A13" s="3" t="s">
        <v>45</v>
      </c>
      <c r="B13" s="30"/>
      <c r="C13" s="30"/>
      <c r="D13" s="30"/>
    </row>
    <row r="14" spans="1:4" ht="7.2" customHeight="1">
      <c r="A14" s="4"/>
      <c r="B14" s="31"/>
      <c r="C14" s="31"/>
      <c r="D14" s="31"/>
    </row>
    <row r="15" spans="1:4" ht="15">
      <c r="A15" s="16" t="s">
        <v>46</v>
      </c>
      <c r="B15" s="37">
        <f>B7+B9-B11+B12-B13</f>
        <v>1807</v>
      </c>
      <c r="C15" s="37">
        <f aca="true" t="shared" si="1" ref="C15:D15">C7+C9-C11+C12-C13</f>
        <v>-6178</v>
      </c>
      <c r="D15" s="37">
        <f t="shared" si="1"/>
        <v>2569.34</v>
      </c>
    </row>
    <row r="16" spans="1:4" ht="7.2" customHeight="1">
      <c r="A16" s="2"/>
      <c r="B16" s="34"/>
      <c r="C16" s="34"/>
      <c r="D16" s="34"/>
    </row>
    <row r="17" spans="1:4" ht="15">
      <c r="A17" s="18" t="s">
        <v>47</v>
      </c>
      <c r="B17" s="30"/>
      <c r="C17" s="30"/>
      <c r="D17" s="30"/>
    </row>
    <row r="18" spans="1:4" ht="15">
      <c r="A18" s="17" t="s">
        <v>48</v>
      </c>
      <c r="B18" s="30">
        <v>11319</v>
      </c>
      <c r="C18" s="30">
        <v>13126</v>
      </c>
      <c r="D18" s="30">
        <v>6949</v>
      </c>
    </row>
    <row r="19" spans="1:4" ht="15">
      <c r="A19" s="17" t="s">
        <v>49</v>
      </c>
      <c r="B19" s="30"/>
      <c r="C19" s="30"/>
      <c r="D19" s="30"/>
    </row>
    <row r="20" spans="1:4" ht="15">
      <c r="A20" s="19" t="s">
        <v>50</v>
      </c>
      <c r="B20" s="28">
        <f>B18+B19</f>
        <v>11319</v>
      </c>
      <c r="C20" s="28">
        <f aca="true" t="shared" si="2" ref="C20:D20">C18+C19</f>
        <v>13126</v>
      </c>
      <c r="D20" s="28">
        <f t="shared" si="2"/>
        <v>6949</v>
      </c>
    </row>
    <row r="21" spans="1:4" ht="7.2" customHeight="1">
      <c r="A21" s="3"/>
      <c r="B21" s="30"/>
      <c r="C21" s="30"/>
      <c r="D21" s="30"/>
    </row>
    <row r="22" spans="1:4" ht="15">
      <c r="A22" s="18" t="s">
        <v>51</v>
      </c>
      <c r="B22" s="30"/>
      <c r="C22" s="30"/>
      <c r="D22" s="30"/>
    </row>
    <row r="23" spans="1:4" ht="15">
      <c r="A23" s="17" t="s">
        <v>48</v>
      </c>
      <c r="B23" s="30">
        <v>13126</v>
      </c>
      <c r="C23" s="30">
        <v>6949</v>
      </c>
      <c r="D23" s="30">
        <v>9518</v>
      </c>
    </row>
    <row r="24" spans="1:4" ht="15">
      <c r="A24" s="17" t="s">
        <v>49</v>
      </c>
      <c r="B24" s="30"/>
      <c r="C24" s="30"/>
      <c r="D24" s="30"/>
    </row>
    <row r="25" spans="1:4" ht="15">
      <c r="A25" s="19" t="s">
        <v>52</v>
      </c>
      <c r="B25" s="28">
        <f>B23+B24</f>
        <v>13126</v>
      </c>
      <c r="C25" s="28">
        <f aca="true" t="shared" si="3" ref="C25">C23+C24</f>
        <v>6949</v>
      </c>
      <c r="D25" s="28">
        <f aca="true" t="shared" si="4" ref="D25">D23+D24</f>
        <v>9518</v>
      </c>
    </row>
    <row r="26" spans="1:4" ht="7.2" customHeight="1">
      <c r="A26" s="4"/>
      <c r="B26" s="31"/>
      <c r="C26" s="31"/>
      <c r="D26" s="31"/>
    </row>
    <row r="27" spans="1:4" ht="15">
      <c r="A27" s="16" t="s">
        <v>75</v>
      </c>
      <c r="B27" s="37">
        <f>B25-B20</f>
        <v>1807</v>
      </c>
      <c r="C27" s="37">
        <f aca="true" t="shared" si="5" ref="C27:D27">C25-C20</f>
        <v>-6177</v>
      </c>
      <c r="D27" s="37">
        <f t="shared" si="5"/>
        <v>2569</v>
      </c>
    </row>
    <row r="28" spans="2:4" ht="15">
      <c r="B28" s="36"/>
      <c r="C28" s="36"/>
      <c r="D28" s="36"/>
    </row>
    <row r="29" spans="2:4" ht="15">
      <c r="B29" s="36"/>
      <c r="C29" s="36"/>
      <c r="D29" s="36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4">
      <selection activeCell="F28" sqref="F28"/>
    </sheetView>
  </sheetViews>
  <sheetFormatPr defaultColWidth="11.421875" defaultRowHeight="15"/>
  <cols>
    <col min="1" max="1" width="4.00390625" style="0" customWidth="1"/>
    <col min="2" max="2" width="47.00390625" style="0" bestFit="1" customWidth="1"/>
  </cols>
  <sheetData>
    <row r="1" spans="1:7" ht="15">
      <c r="A1" s="53" t="s">
        <v>76</v>
      </c>
      <c r="B1" s="53"/>
      <c r="C1" s="53"/>
      <c r="D1" s="53"/>
      <c r="E1" s="53"/>
      <c r="F1" s="53"/>
      <c r="G1" s="53"/>
    </row>
    <row r="2" spans="1:7" ht="15">
      <c r="A2" s="54"/>
      <c r="B2" s="55"/>
      <c r="C2" s="11">
        <f>'Fonctionnement - Bilan'!B2</f>
        <v>2012</v>
      </c>
      <c r="D2" s="11">
        <f>'Fonctionnement - Bilan'!C2</f>
        <v>2013</v>
      </c>
      <c r="E2" s="11">
        <f>'Fonctionnement - Bilan'!D2</f>
        <v>2014</v>
      </c>
      <c r="F2" s="53" t="str">
        <f>CONCATENATE(E2," vs ",D2)</f>
        <v>2014 vs 2013</v>
      </c>
      <c r="G2" s="53"/>
    </row>
    <row r="3" spans="1:7" ht="7.2" customHeight="1">
      <c r="A3" s="8"/>
      <c r="B3" s="6"/>
      <c r="C3" s="3"/>
      <c r="D3" s="3"/>
      <c r="E3" s="3"/>
      <c r="F3" s="12"/>
      <c r="G3" s="6"/>
    </row>
    <row r="4" spans="1:7" ht="15">
      <c r="A4" s="14" t="s">
        <v>55</v>
      </c>
      <c r="B4" s="6"/>
      <c r="C4" s="28">
        <f>C5+C10+C11+C12+C18+C19</f>
        <v>43923</v>
      </c>
      <c r="D4" s="28">
        <f aca="true" t="shared" si="0" ref="D4:E4">D5+D10+D11+D12+D18+D19</f>
        <v>45731</v>
      </c>
      <c r="E4" s="28">
        <f t="shared" si="0"/>
        <v>69896.8</v>
      </c>
      <c r="F4" s="44">
        <f>E4-D4</f>
        <v>24165.800000000003</v>
      </c>
      <c r="G4" s="45">
        <f>F4/D4</f>
        <v>0.5284336664407077</v>
      </c>
    </row>
    <row r="5" spans="1:7" ht="15">
      <c r="A5" s="14"/>
      <c r="B5" s="6" t="s">
        <v>73</v>
      </c>
      <c r="C5" s="41">
        <f>C6+C7+C8+C9</f>
        <v>2881</v>
      </c>
      <c r="D5" s="41">
        <f aca="true" t="shared" si="1" ref="D5:E5">D6+D7+D8+D9</f>
        <v>2591</v>
      </c>
      <c r="E5" s="51">
        <f t="shared" si="1"/>
        <v>2238</v>
      </c>
      <c r="F5" s="29">
        <f>E5-D5</f>
        <v>-353</v>
      </c>
      <c r="G5" s="15">
        <f>F5/D5</f>
        <v>-0.13624083365495948</v>
      </c>
    </row>
    <row r="6" spans="1:7" ht="15">
      <c r="A6" s="8"/>
      <c r="B6" s="25" t="s">
        <v>56</v>
      </c>
      <c r="C6" s="42">
        <v>881</v>
      </c>
      <c r="D6" s="42">
        <v>279</v>
      </c>
      <c r="E6" s="52">
        <v>282</v>
      </c>
      <c r="F6" s="43">
        <f aca="true" t="shared" si="2" ref="F6:F24">E6-D6</f>
        <v>3</v>
      </c>
      <c r="G6" s="27">
        <f aca="true" t="shared" si="3" ref="G6:G24">F6/D6</f>
        <v>0.010752688172043012</v>
      </c>
    </row>
    <row r="7" spans="1:7" ht="15">
      <c r="A7" s="8"/>
      <c r="B7" s="25" t="s">
        <v>57</v>
      </c>
      <c r="C7" s="42">
        <v>2378</v>
      </c>
      <c r="D7" s="42">
        <v>1574</v>
      </c>
      <c r="E7" s="52">
        <v>1404</v>
      </c>
      <c r="F7" s="43">
        <f t="shared" si="2"/>
        <v>-170</v>
      </c>
      <c r="G7" s="27">
        <f t="shared" si="3"/>
        <v>-0.10800508259212198</v>
      </c>
    </row>
    <row r="8" spans="1:7" ht="15">
      <c r="A8" s="8"/>
      <c r="B8" s="25" t="s">
        <v>58</v>
      </c>
      <c r="C8" s="42">
        <v>253</v>
      </c>
      <c r="D8" s="42">
        <v>107</v>
      </c>
      <c r="E8" s="52">
        <v>552</v>
      </c>
      <c r="F8" s="43">
        <f t="shared" si="2"/>
        <v>445</v>
      </c>
      <c r="G8" s="27">
        <f t="shared" si="3"/>
        <v>4.158878504672897</v>
      </c>
    </row>
    <row r="9" spans="1:7" ht="15">
      <c r="A9" s="8"/>
      <c r="B9" s="26" t="s">
        <v>69</v>
      </c>
      <c r="C9" s="42">
        <v>-631</v>
      </c>
      <c r="D9" s="42">
        <v>631</v>
      </c>
      <c r="E9" s="52">
        <v>0</v>
      </c>
      <c r="F9" s="43">
        <f>E9-D9</f>
        <v>-631</v>
      </c>
      <c r="G9" s="27">
        <f>F9/D9</f>
        <v>-1</v>
      </c>
    </row>
    <row r="10" spans="1:7" ht="15">
      <c r="A10" s="8"/>
      <c r="B10" s="6" t="s">
        <v>59</v>
      </c>
      <c r="C10" s="30">
        <v>16284</v>
      </c>
      <c r="D10" s="30">
        <v>16629</v>
      </c>
      <c r="E10" s="50">
        <v>24270</v>
      </c>
      <c r="F10" s="29">
        <f t="shared" si="2"/>
        <v>7641</v>
      </c>
      <c r="G10" s="15">
        <f t="shared" si="3"/>
        <v>0.45949846653436766</v>
      </c>
    </row>
    <row r="11" spans="1:7" ht="15">
      <c r="A11" s="8"/>
      <c r="B11" s="6" t="s">
        <v>60</v>
      </c>
      <c r="C11" s="30">
        <v>5595</v>
      </c>
      <c r="D11" s="30">
        <v>6101</v>
      </c>
      <c r="E11" s="50">
        <v>7555</v>
      </c>
      <c r="F11" s="29">
        <f t="shared" si="2"/>
        <v>1454</v>
      </c>
      <c r="G11" s="15">
        <f t="shared" si="3"/>
        <v>0.2383215866251434</v>
      </c>
    </row>
    <row r="12" spans="1:7" ht="15">
      <c r="A12" s="8"/>
      <c r="B12" s="6" t="s">
        <v>61</v>
      </c>
      <c r="C12" s="30">
        <f>C13+C14+C15+C16+C17</f>
        <v>9850</v>
      </c>
      <c r="D12" s="30">
        <f aca="true" t="shared" si="4" ref="D12:E12">D13+D14+D15+D16+D17</f>
        <v>12970</v>
      </c>
      <c r="E12" s="50">
        <f t="shared" si="4"/>
        <v>9109</v>
      </c>
      <c r="F12" s="29">
        <f>E12-D12</f>
        <v>-3861</v>
      </c>
      <c r="G12" s="15">
        <f>F12/D12</f>
        <v>-0.2976869699306091</v>
      </c>
    </row>
    <row r="13" spans="1:7" ht="15">
      <c r="A13" s="8"/>
      <c r="B13" s="25" t="s">
        <v>62</v>
      </c>
      <c r="C13" s="42">
        <v>472</v>
      </c>
      <c r="D13" s="42">
        <v>240</v>
      </c>
      <c r="E13" s="52">
        <v>223</v>
      </c>
      <c r="F13" s="43">
        <f t="shared" si="2"/>
        <v>-17</v>
      </c>
      <c r="G13" s="27">
        <f t="shared" si="3"/>
        <v>-0.07083333333333333</v>
      </c>
    </row>
    <row r="14" spans="1:7" ht="15">
      <c r="A14" s="8"/>
      <c r="B14" s="25" t="s">
        <v>63</v>
      </c>
      <c r="C14" s="42">
        <v>1976</v>
      </c>
      <c r="D14" s="42">
        <v>2725</v>
      </c>
      <c r="E14" s="52">
        <v>1551</v>
      </c>
      <c r="F14" s="43">
        <f t="shared" si="2"/>
        <v>-1174</v>
      </c>
      <c r="G14" s="27">
        <f t="shared" si="3"/>
        <v>-0.4308256880733945</v>
      </c>
    </row>
    <row r="15" spans="1:7" ht="15">
      <c r="A15" s="8"/>
      <c r="B15" s="25" t="s">
        <v>64</v>
      </c>
      <c r="C15" s="42">
        <v>1496</v>
      </c>
      <c r="D15" s="42">
        <v>1682</v>
      </c>
      <c r="E15" s="52">
        <v>1972</v>
      </c>
      <c r="F15" s="43">
        <f t="shared" si="2"/>
        <v>290</v>
      </c>
      <c r="G15" s="27">
        <f t="shared" si="3"/>
        <v>0.1724137931034483</v>
      </c>
    </row>
    <row r="16" spans="1:7" ht="15">
      <c r="A16" s="8"/>
      <c r="B16" s="25" t="s">
        <v>65</v>
      </c>
      <c r="C16" s="42">
        <v>4668</v>
      </c>
      <c r="D16" s="42">
        <v>7092</v>
      </c>
      <c r="E16" s="52">
        <v>5215</v>
      </c>
      <c r="F16" s="43">
        <f t="shared" si="2"/>
        <v>-1877</v>
      </c>
      <c r="G16" s="27">
        <f t="shared" si="3"/>
        <v>-0.2646644106034969</v>
      </c>
    </row>
    <row r="17" spans="1:7" ht="15">
      <c r="A17" s="8"/>
      <c r="B17" s="25" t="s">
        <v>66</v>
      </c>
      <c r="C17" s="42">
        <v>1238</v>
      </c>
      <c r="D17" s="42">
        <v>1231</v>
      </c>
      <c r="E17" s="52">
        <v>148</v>
      </c>
      <c r="F17" s="43">
        <f t="shared" si="2"/>
        <v>-1083</v>
      </c>
      <c r="G17" s="27">
        <f t="shared" si="3"/>
        <v>-0.8797725426482534</v>
      </c>
    </row>
    <row r="18" spans="1:7" ht="15">
      <c r="A18" s="8"/>
      <c r="B18" s="6" t="s">
        <v>67</v>
      </c>
      <c r="C18" s="30">
        <v>4736</v>
      </c>
      <c r="D18" s="30">
        <v>4142</v>
      </c>
      <c r="E18" s="50">
        <v>6012.4</v>
      </c>
      <c r="F18" s="29">
        <f>E18-D18</f>
        <v>1870.3999999999996</v>
      </c>
      <c r="G18" s="15">
        <f>F18/D18</f>
        <v>0.45156929019797193</v>
      </c>
    </row>
    <row r="19" spans="1:7" ht="15">
      <c r="A19" s="8"/>
      <c r="B19" s="6" t="s">
        <v>68</v>
      </c>
      <c r="C19" s="30">
        <v>4577</v>
      </c>
      <c r="D19" s="30">
        <v>3298</v>
      </c>
      <c r="E19" s="50">
        <v>20712.4</v>
      </c>
      <c r="F19" s="29">
        <f>E19-D19</f>
        <v>17414.4</v>
      </c>
      <c r="G19" s="15">
        <f>F19/D19</f>
        <v>5.280291085506368</v>
      </c>
    </row>
    <row r="20" spans="1:7" ht="15">
      <c r="A20" s="8"/>
      <c r="B20" s="6"/>
      <c r="C20" s="30"/>
      <c r="D20" s="30"/>
      <c r="E20" s="50"/>
      <c r="F20" s="29"/>
      <c r="G20" s="15"/>
    </row>
    <row r="21" spans="1:7" ht="15">
      <c r="A21" s="8"/>
      <c r="B21" s="6" t="s">
        <v>29</v>
      </c>
      <c r="C21" s="30">
        <v>317</v>
      </c>
      <c r="D21" s="30">
        <v>128</v>
      </c>
      <c r="E21" s="50">
        <v>-16</v>
      </c>
      <c r="F21" s="29">
        <f>E21-D21</f>
        <v>-144</v>
      </c>
      <c r="G21" s="15">
        <f>F21/D21</f>
        <v>-1.125</v>
      </c>
    </row>
    <row r="22" spans="1:7" ht="15">
      <c r="A22" s="8"/>
      <c r="B22" s="6" t="s">
        <v>53</v>
      </c>
      <c r="C22" s="30">
        <v>3</v>
      </c>
      <c r="D22" s="30">
        <v>18</v>
      </c>
      <c r="E22" s="50">
        <v>20</v>
      </c>
      <c r="F22" s="29">
        <f t="shared" si="2"/>
        <v>2</v>
      </c>
      <c r="G22" s="15">
        <f t="shared" si="3"/>
        <v>0.1111111111111111</v>
      </c>
    </row>
    <row r="23" spans="1:7" ht="7.2" customHeight="1">
      <c r="A23" s="9"/>
      <c r="B23" s="7"/>
      <c r="C23" s="31"/>
      <c r="D23" s="31"/>
      <c r="E23" s="31"/>
      <c r="F23" s="32"/>
      <c r="G23" s="20"/>
    </row>
    <row r="24" spans="1:7" ht="15">
      <c r="A24" s="10" t="s">
        <v>32</v>
      </c>
      <c r="B24" s="46"/>
      <c r="C24" s="37">
        <f>C22+C4+C21</f>
        <v>44243</v>
      </c>
      <c r="D24" s="37">
        <f aca="true" t="shared" si="5" ref="D24:E24">D22+D4+D21</f>
        <v>45877</v>
      </c>
      <c r="E24" s="37">
        <f t="shared" si="5"/>
        <v>69900.8</v>
      </c>
      <c r="F24" s="47">
        <f t="shared" si="2"/>
        <v>24023.800000000003</v>
      </c>
      <c r="G24" s="48">
        <f t="shared" si="3"/>
        <v>0.5236567343113108</v>
      </c>
    </row>
    <row r="25" spans="1:7" ht="7.2" customHeight="1">
      <c r="A25" s="13"/>
      <c r="B25" s="5"/>
      <c r="C25" s="34"/>
      <c r="D25" s="34"/>
      <c r="E25" s="34"/>
      <c r="F25" s="35"/>
      <c r="G25" s="21"/>
    </row>
    <row r="26" spans="1:7" ht="15">
      <c r="A26" s="8"/>
      <c r="B26" s="6" t="s">
        <v>70</v>
      </c>
      <c r="C26" s="30">
        <v>21075</v>
      </c>
      <c r="D26" s="30">
        <v>20416</v>
      </c>
      <c r="E26" s="30">
        <v>32801</v>
      </c>
      <c r="F26" s="29">
        <f aca="true" t="shared" si="6" ref="F26:F29">E26-D26</f>
        <v>12385</v>
      </c>
      <c r="G26" s="22">
        <f aca="true" t="shared" si="7" ref="G26:G29">F26/D26</f>
        <v>0.606632053291536</v>
      </c>
    </row>
    <row r="27" spans="1:7" ht="15">
      <c r="A27" s="8"/>
      <c r="B27" s="6" t="s">
        <v>71</v>
      </c>
      <c r="C27" s="30">
        <v>23732</v>
      </c>
      <c r="D27" s="30">
        <v>27195</v>
      </c>
      <c r="E27" s="30">
        <v>26829</v>
      </c>
      <c r="F27" s="29">
        <f>E27-D27</f>
        <v>-366</v>
      </c>
      <c r="G27" s="15">
        <f>F27/D27</f>
        <v>-0.013458356315499173</v>
      </c>
    </row>
    <row r="28" spans="1:7" ht="15">
      <c r="A28" s="8"/>
      <c r="B28" s="6" t="s">
        <v>72</v>
      </c>
      <c r="C28" s="30">
        <v>292</v>
      </c>
      <c r="D28" s="30">
        <v>779</v>
      </c>
      <c r="E28" s="30">
        <v>302</v>
      </c>
      <c r="F28" s="29">
        <f>E28-D28</f>
        <v>-477</v>
      </c>
      <c r="G28" s="15">
        <f>F28/D28</f>
        <v>-0.6123234916559692</v>
      </c>
    </row>
    <row r="29" spans="1:7" ht="15">
      <c r="A29" s="8"/>
      <c r="B29" s="6" t="s">
        <v>34</v>
      </c>
      <c r="C29" s="30"/>
      <c r="D29" s="30">
        <v>91</v>
      </c>
      <c r="E29" s="30"/>
      <c r="F29" s="29">
        <f t="shared" si="6"/>
        <v>-91</v>
      </c>
      <c r="G29" s="22">
        <f t="shared" si="7"/>
        <v>-1</v>
      </c>
    </row>
    <row r="30" spans="1:7" ht="7.2" customHeight="1">
      <c r="A30" s="9"/>
      <c r="B30" s="7"/>
      <c r="C30" s="31"/>
      <c r="D30" s="31"/>
      <c r="E30" s="31"/>
      <c r="F30" s="32"/>
      <c r="G30" s="23"/>
    </row>
    <row r="31" spans="1:7" ht="15">
      <c r="A31" s="10" t="s">
        <v>35</v>
      </c>
      <c r="B31" s="46"/>
      <c r="C31" s="37">
        <f>SUM(C25:C30)</f>
        <v>45099</v>
      </c>
      <c r="D31" s="37">
        <f>SUM(D25:D30)</f>
        <v>48481</v>
      </c>
      <c r="E31" s="37">
        <f>SUM(E25:E30)</f>
        <v>59932</v>
      </c>
      <c r="F31" s="47">
        <f aca="true" t="shared" si="8" ref="F31">E31-D31</f>
        <v>11451</v>
      </c>
      <c r="G31" s="48">
        <f aca="true" t="shared" si="9" ref="G31">F31/D31</f>
        <v>0.23619562302757782</v>
      </c>
    </row>
    <row r="32" spans="3:7" ht="7.2" customHeight="1">
      <c r="C32" s="36"/>
      <c r="D32" s="36"/>
      <c r="E32" s="36"/>
      <c r="F32" s="36"/>
      <c r="G32" s="24"/>
    </row>
    <row r="33" spans="1:7" ht="15">
      <c r="A33" s="10" t="s">
        <v>36</v>
      </c>
      <c r="B33" s="46"/>
      <c r="C33" s="37">
        <f>C31-C24</f>
        <v>856</v>
      </c>
      <c r="D33" s="37">
        <f>D31-D24</f>
        <v>2604</v>
      </c>
      <c r="E33" s="37">
        <f>E31-E24</f>
        <v>-9968.800000000003</v>
      </c>
      <c r="F33" s="47">
        <f aca="true" t="shared" si="10" ref="F33">E33-D33</f>
        <v>-12572.800000000003</v>
      </c>
      <c r="G33" s="48">
        <f aca="true" t="shared" si="11" ref="G33">F33/D33</f>
        <v>-4.8282642089093715</v>
      </c>
    </row>
  </sheetData>
  <mergeCells count="3">
    <mergeCell ref="A1:G1"/>
    <mergeCell ref="A2:B2"/>
    <mergeCell ref="F2:G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H5" sqref="H5"/>
    </sheetView>
  </sheetViews>
  <sheetFormatPr defaultColWidth="11.421875" defaultRowHeight="15"/>
  <cols>
    <col min="1" max="1" width="27.421875" style="0" bestFit="1" customWidth="1"/>
    <col min="5" max="5" width="31.140625" style="0" bestFit="1" customWidth="1"/>
  </cols>
  <sheetData>
    <row r="1" spans="1:8" ht="15">
      <c r="A1" s="53" t="s">
        <v>77</v>
      </c>
      <c r="B1" s="53"/>
      <c r="C1" s="53"/>
      <c r="D1" s="53"/>
      <c r="E1" s="53"/>
      <c r="F1" s="53"/>
      <c r="G1" s="53"/>
      <c r="H1" s="53"/>
    </row>
    <row r="2" spans="1:8" ht="15">
      <c r="A2" s="2" t="s">
        <v>0</v>
      </c>
      <c r="B2" s="11">
        <v>2012</v>
      </c>
      <c r="C2" s="11">
        <v>2013</v>
      </c>
      <c r="D2" s="11">
        <v>2014</v>
      </c>
      <c r="E2" s="1" t="s">
        <v>1</v>
      </c>
      <c r="F2" s="11">
        <f>B2</f>
        <v>2012</v>
      </c>
      <c r="G2" s="11">
        <f aca="true" t="shared" si="0" ref="G2:H2">C2</f>
        <v>2013</v>
      </c>
      <c r="H2" s="11">
        <f t="shared" si="0"/>
        <v>2014</v>
      </c>
    </row>
    <row r="3" spans="1:8" ht="7.2" customHeight="1">
      <c r="A3" s="2"/>
      <c r="B3" s="5"/>
      <c r="C3" s="2"/>
      <c r="D3" s="2"/>
      <c r="E3" s="2"/>
      <c r="F3" s="2"/>
      <c r="G3" s="2"/>
      <c r="H3" s="2"/>
    </row>
    <row r="4" spans="1:8" ht="15">
      <c r="A4" s="3" t="s">
        <v>2</v>
      </c>
      <c r="B4" s="38"/>
      <c r="C4" s="30"/>
      <c r="D4" s="30"/>
      <c r="E4" s="3" t="s">
        <v>11</v>
      </c>
      <c r="F4" s="30">
        <v>12919</v>
      </c>
      <c r="G4" s="30">
        <v>13775</v>
      </c>
      <c r="H4" s="49">
        <v>16380.5</v>
      </c>
    </row>
    <row r="5" spans="1:8" ht="15">
      <c r="A5" s="3" t="s">
        <v>3</v>
      </c>
      <c r="B5" s="38"/>
      <c r="C5" s="30"/>
      <c r="D5" s="30"/>
      <c r="E5" s="3" t="s">
        <v>12</v>
      </c>
      <c r="F5" s="30">
        <v>857</v>
      </c>
      <c r="G5" s="30">
        <v>2606</v>
      </c>
      <c r="H5" s="30">
        <f>'ASC - CR'!E33</f>
        <v>-9968.800000000003</v>
      </c>
    </row>
    <row r="6" spans="1:8" ht="15">
      <c r="A6" s="3" t="s">
        <v>4</v>
      </c>
      <c r="B6" s="38"/>
      <c r="C6" s="30"/>
      <c r="D6" s="30"/>
      <c r="E6" s="3"/>
      <c r="F6" s="30"/>
      <c r="G6" s="30"/>
      <c r="H6" s="30"/>
    </row>
    <row r="7" spans="1:8" ht="15">
      <c r="A7" s="3"/>
      <c r="B7" s="38"/>
      <c r="C7" s="30"/>
      <c r="D7" s="30"/>
      <c r="E7" s="3"/>
      <c r="F7" s="30"/>
      <c r="G7" s="30"/>
      <c r="H7" s="30"/>
    </row>
    <row r="8" spans="1:8" ht="15">
      <c r="A8" s="3" t="s">
        <v>5</v>
      </c>
      <c r="B8" s="38">
        <v>162</v>
      </c>
      <c r="C8" s="30">
        <v>5462</v>
      </c>
      <c r="D8" s="30"/>
      <c r="E8" s="3" t="s">
        <v>13</v>
      </c>
      <c r="F8" s="30"/>
      <c r="G8" s="30"/>
      <c r="H8" s="30"/>
    </row>
    <row r="9" spans="1:8" ht="15">
      <c r="A9" s="3" t="s">
        <v>6</v>
      </c>
      <c r="B9" s="38">
        <v>130</v>
      </c>
      <c r="C9" s="30"/>
      <c r="D9" s="30"/>
      <c r="E9" s="3" t="s">
        <v>14</v>
      </c>
      <c r="F9" s="30"/>
      <c r="G9" s="30"/>
      <c r="H9" s="30"/>
    </row>
    <row r="10" spans="1:8" ht="15">
      <c r="A10" s="3"/>
      <c r="B10" s="38"/>
      <c r="C10" s="30"/>
      <c r="D10" s="30"/>
      <c r="E10" s="3" t="s">
        <v>15</v>
      </c>
      <c r="F10" s="30">
        <v>63</v>
      </c>
      <c r="G10" s="30"/>
      <c r="H10" s="50">
        <v>5961.5</v>
      </c>
    </row>
    <row r="11" spans="1:8" ht="15">
      <c r="A11" s="3"/>
      <c r="B11" s="38"/>
      <c r="C11" s="30"/>
      <c r="D11" s="30"/>
      <c r="E11" s="3"/>
      <c r="F11" s="30"/>
      <c r="G11" s="30"/>
      <c r="H11" s="30"/>
    </row>
    <row r="12" spans="1:8" ht="15">
      <c r="A12" s="3" t="s">
        <v>18</v>
      </c>
      <c r="B12" s="38">
        <v>631</v>
      </c>
      <c r="C12" s="30"/>
      <c r="D12" s="30"/>
      <c r="E12" s="3"/>
      <c r="F12" s="30"/>
      <c r="G12" s="30"/>
      <c r="H12" s="30"/>
    </row>
    <row r="13" spans="1:8" ht="15">
      <c r="A13" s="3" t="s">
        <v>7</v>
      </c>
      <c r="B13" s="38">
        <v>1104</v>
      </c>
      <c r="C13" s="30"/>
      <c r="D13" s="30">
        <v>4626</v>
      </c>
      <c r="E13" s="3" t="s">
        <v>16</v>
      </c>
      <c r="F13" s="30"/>
      <c r="G13" s="30">
        <v>659</v>
      </c>
      <c r="H13" s="30"/>
    </row>
    <row r="14" spans="1:8" ht="15">
      <c r="A14" s="3"/>
      <c r="B14" s="38"/>
      <c r="C14" s="30"/>
      <c r="D14" s="30"/>
      <c r="E14" s="3"/>
      <c r="F14" s="30"/>
      <c r="G14" s="30"/>
      <c r="H14" s="30"/>
    </row>
    <row r="15" spans="1:8" ht="15">
      <c r="A15" s="3" t="s">
        <v>8</v>
      </c>
      <c r="B15" s="38"/>
      <c r="C15" s="30"/>
      <c r="D15" s="30"/>
      <c r="E15" s="3"/>
      <c r="F15" s="30"/>
      <c r="G15" s="30"/>
      <c r="H15" s="30"/>
    </row>
    <row r="16" spans="1:8" ht="15">
      <c r="A16" s="3"/>
      <c r="B16" s="38"/>
      <c r="C16" s="30"/>
      <c r="D16" s="30"/>
      <c r="E16" s="3"/>
      <c r="F16" s="30"/>
      <c r="G16" s="30"/>
      <c r="H16" s="30"/>
    </row>
    <row r="17" spans="1:8" ht="15">
      <c r="A17" s="3" t="s">
        <v>54</v>
      </c>
      <c r="B17" s="38"/>
      <c r="C17" s="30"/>
      <c r="D17" s="30"/>
      <c r="E17" s="3" t="s">
        <v>54</v>
      </c>
      <c r="F17" s="30">
        <v>2219</v>
      </c>
      <c r="G17" s="30">
        <v>1483</v>
      </c>
      <c r="H17" s="50">
        <v>2966</v>
      </c>
    </row>
    <row r="18" spans="1:8" ht="15">
      <c r="A18" s="3" t="s">
        <v>9</v>
      </c>
      <c r="B18" s="38">
        <v>14030</v>
      </c>
      <c r="C18" s="49">
        <v>13061</v>
      </c>
      <c r="D18" s="30">
        <v>10512</v>
      </c>
      <c r="E18" s="3"/>
      <c r="F18" s="30"/>
      <c r="G18" s="30"/>
      <c r="H18" s="30"/>
    </row>
    <row r="19" spans="1:8" ht="15">
      <c r="A19" s="3" t="s">
        <v>10</v>
      </c>
      <c r="B19" s="38"/>
      <c r="C19" s="30"/>
      <c r="D19" s="30">
        <v>201</v>
      </c>
      <c r="E19" s="3"/>
      <c r="F19" s="30"/>
      <c r="G19" s="30"/>
      <c r="H19" s="30"/>
    </row>
    <row r="20" spans="1:8" ht="7.2" customHeight="1">
      <c r="A20" s="4"/>
      <c r="B20" s="39"/>
      <c r="C20" s="31"/>
      <c r="D20" s="31"/>
      <c r="E20" s="4"/>
      <c r="F20" s="31"/>
      <c r="G20" s="31"/>
      <c r="H20" s="31"/>
    </row>
    <row r="21" spans="1:8" ht="15">
      <c r="A21" s="1" t="s">
        <v>19</v>
      </c>
      <c r="B21" s="33">
        <f>SUM(B4:B20)</f>
        <v>16057</v>
      </c>
      <c r="C21" s="33">
        <f>SUM(C4:C20)</f>
        <v>18523</v>
      </c>
      <c r="D21" s="33">
        <f>SUM(D4:D20)</f>
        <v>15339</v>
      </c>
      <c r="E21" s="1"/>
      <c r="F21" s="33">
        <f>SUM(F4:F20)</f>
        <v>16058</v>
      </c>
      <c r="G21" s="33">
        <f>SUM(G4:G20)</f>
        <v>18523</v>
      </c>
      <c r="H21" s="33">
        <f>SUM(H4:H20)</f>
        <v>15339.199999999997</v>
      </c>
    </row>
    <row r="22" spans="6:8" ht="15">
      <c r="F22" s="36"/>
      <c r="G22" s="36"/>
      <c r="H22" s="36"/>
    </row>
    <row r="23" spans="6:8" ht="15">
      <c r="F23" s="36"/>
      <c r="G23" s="36"/>
      <c r="H23" s="40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 topLeftCell="A1">
      <selection activeCell="C30" sqref="C30"/>
    </sheetView>
  </sheetViews>
  <sheetFormatPr defaultColWidth="11.421875" defaultRowHeight="15"/>
  <cols>
    <col min="1" max="1" width="28.28125" style="0" customWidth="1"/>
  </cols>
  <sheetData>
    <row r="1" spans="1:4" ht="15">
      <c r="A1" s="53" t="s">
        <v>78</v>
      </c>
      <c r="B1" s="53"/>
      <c r="C1" s="53"/>
      <c r="D1" s="53"/>
    </row>
    <row r="2" spans="2:4" ht="15">
      <c r="B2" s="11">
        <f>'Fonctionnement - Bilan'!B2</f>
        <v>2012</v>
      </c>
      <c r="C2" s="11">
        <f>'Fonctionnement - Bilan'!C2</f>
        <v>2013</v>
      </c>
      <c r="D2" s="11">
        <f>'Fonctionnement - Bilan'!D2</f>
        <v>2014</v>
      </c>
    </row>
    <row r="3" spans="1:4" ht="7.2" customHeight="1">
      <c r="A3" s="2"/>
      <c r="B3" s="2"/>
      <c r="C3" s="2"/>
      <c r="D3" s="2"/>
    </row>
    <row r="4" spans="1:4" ht="15">
      <c r="A4" s="3" t="s">
        <v>39</v>
      </c>
      <c r="B4" s="30">
        <f>'ASC - CR'!C31</f>
        <v>45099</v>
      </c>
      <c r="C4" s="30">
        <f>'ASC - CR'!D31</f>
        <v>48481</v>
      </c>
      <c r="D4" s="30">
        <f>'ASC - CR'!E31</f>
        <v>59932</v>
      </c>
    </row>
    <row r="5" spans="1:4" ht="15">
      <c r="A5" s="3" t="s">
        <v>40</v>
      </c>
      <c r="B5" s="30">
        <f>'ASC - CR'!C24</f>
        <v>44243</v>
      </c>
      <c r="C5" s="30">
        <f>'ASC - CR'!D24</f>
        <v>45877</v>
      </c>
      <c r="D5" s="30">
        <f>'ASC - CR'!E24</f>
        <v>69900.8</v>
      </c>
    </row>
    <row r="6" spans="1:4" ht="7.2" customHeight="1">
      <c r="A6" s="4"/>
      <c r="B6" s="31"/>
      <c r="C6" s="31"/>
      <c r="D6" s="31"/>
    </row>
    <row r="7" spans="1:4" ht="15">
      <c r="A7" s="16" t="s">
        <v>41</v>
      </c>
      <c r="B7" s="37">
        <f>B4-B5</f>
        <v>856</v>
      </c>
      <c r="C7" s="37">
        <f aca="true" t="shared" si="0" ref="C7:D7">C4-C5</f>
        <v>2604</v>
      </c>
      <c r="D7" s="37">
        <f t="shared" si="0"/>
        <v>-9968.800000000003</v>
      </c>
    </row>
    <row r="8" spans="1:4" ht="7.2" customHeight="1">
      <c r="A8" s="2"/>
      <c r="B8" s="34"/>
      <c r="C8" s="34"/>
      <c r="D8" s="34"/>
    </row>
    <row r="9" spans="1:4" ht="15">
      <c r="A9" s="3" t="s">
        <v>42</v>
      </c>
      <c r="B9" s="30">
        <v>2271</v>
      </c>
      <c r="C9" s="30">
        <v>-4206</v>
      </c>
      <c r="D9" s="30">
        <v>5035</v>
      </c>
    </row>
    <row r="10" spans="1:4" ht="15">
      <c r="A10" s="3" t="s">
        <v>74</v>
      </c>
      <c r="B10" s="30"/>
      <c r="C10" s="30">
        <v>631</v>
      </c>
      <c r="D10" s="30"/>
    </row>
    <row r="11" spans="1:4" ht="15">
      <c r="A11" s="3" t="s">
        <v>43</v>
      </c>
      <c r="B11" s="30"/>
      <c r="C11" s="30"/>
      <c r="D11" s="30"/>
    </row>
    <row r="12" spans="1:4" ht="15">
      <c r="A12" s="3" t="s">
        <v>44</v>
      </c>
      <c r="B12" s="30"/>
      <c r="C12" s="30"/>
      <c r="D12" s="30"/>
    </row>
    <row r="13" spans="1:4" ht="15">
      <c r="A13" s="3" t="s">
        <v>45</v>
      </c>
      <c r="B13" s="30"/>
      <c r="C13" s="30"/>
      <c r="D13" s="30"/>
    </row>
    <row r="14" spans="1:4" ht="7.2" customHeight="1">
      <c r="A14" s="4"/>
      <c r="B14" s="31"/>
      <c r="C14" s="31"/>
      <c r="D14" s="31"/>
    </row>
    <row r="15" spans="1:4" ht="15">
      <c r="A15" s="16" t="s">
        <v>46</v>
      </c>
      <c r="B15" s="37">
        <f>B7+B9+B10-B11+B12-B13</f>
        <v>3127</v>
      </c>
      <c r="C15" s="37">
        <f aca="true" t="shared" si="1" ref="C15:D15">C7+C9+C10-C11+C12-C13</f>
        <v>-971</v>
      </c>
      <c r="D15" s="37">
        <f t="shared" si="1"/>
        <v>-4933.800000000003</v>
      </c>
    </row>
    <row r="16" spans="1:4" ht="7.2" customHeight="1">
      <c r="A16" s="2"/>
      <c r="B16" s="34"/>
      <c r="C16" s="34"/>
      <c r="D16" s="34"/>
    </row>
    <row r="17" spans="1:4" ht="15">
      <c r="A17" s="18" t="s">
        <v>47</v>
      </c>
      <c r="B17" s="30"/>
      <c r="C17" s="30"/>
      <c r="D17" s="30"/>
    </row>
    <row r="18" spans="1:4" ht="15">
      <c r="A18" s="17" t="s">
        <v>48</v>
      </c>
      <c r="B18" s="30">
        <v>11534</v>
      </c>
      <c r="C18" s="30">
        <v>14030</v>
      </c>
      <c r="D18" s="30">
        <v>15718</v>
      </c>
    </row>
    <row r="19" spans="1:4" ht="15">
      <c r="A19" s="17" t="s">
        <v>49</v>
      </c>
      <c r="B19" s="30"/>
      <c r="C19" s="30"/>
      <c r="D19" s="30"/>
    </row>
    <row r="20" spans="1:4" ht="15">
      <c r="A20" s="19" t="s">
        <v>50</v>
      </c>
      <c r="B20" s="28">
        <f>B18+B19</f>
        <v>11534</v>
      </c>
      <c r="C20" s="28">
        <f aca="true" t="shared" si="2" ref="C20:D20">C18+C19</f>
        <v>14030</v>
      </c>
      <c r="D20" s="28">
        <f t="shared" si="2"/>
        <v>15718</v>
      </c>
    </row>
    <row r="21" spans="1:4" ht="7.2" customHeight="1">
      <c r="A21" s="3"/>
      <c r="B21" s="30"/>
      <c r="C21" s="30"/>
      <c r="D21" s="30"/>
    </row>
    <row r="22" spans="1:4" ht="15">
      <c r="A22" s="18" t="s">
        <v>51</v>
      </c>
      <c r="B22" s="30"/>
      <c r="C22" s="30"/>
      <c r="D22" s="30"/>
    </row>
    <row r="23" spans="1:4" ht="15">
      <c r="A23" s="17" t="s">
        <v>48</v>
      </c>
      <c r="B23" s="30">
        <v>14030</v>
      </c>
      <c r="C23" s="49">
        <v>13061</v>
      </c>
      <c r="D23" s="30">
        <v>10512</v>
      </c>
    </row>
    <row r="24" spans="1:4" ht="15">
      <c r="A24" s="17" t="s">
        <v>49</v>
      </c>
      <c r="B24" s="30"/>
      <c r="C24" s="30"/>
      <c r="D24" s="30"/>
    </row>
    <row r="25" spans="1:4" ht="15">
      <c r="A25" s="19" t="s">
        <v>52</v>
      </c>
      <c r="B25" s="28">
        <f>B23+B24</f>
        <v>14030</v>
      </c>
      <c r="C25" s="28">
        <f aca="true" t="shared" si="3" ref="C25">C23+C24</f>
        <v>13061</v>
      </c>
      <c r="D25" s="28">
        <f aca="true" t="shared" si="4" ref="D25">D23+D24</f>
        <v>10512</v>
      </c>
    </row>
    <row r="26" spans="1:4" ht="7.2" customHeight="1">
      <c r="A26" s="4"/>
      <c r="B26" s="31"/>
      <c r="C26" s="31"/>
      <c r="D26" s="31"/>
    </row>
    <row r="27" spans="1:4" ht="15">
      <c r="A27" s="16" t="s">
        <v>75</v>
      </c>
      <c r="B27" s="37">
        <f>B25-B20</f>
        <v>2496</v>
      </c>
      <c r="C27" s="37">
        <f aca="true" t="shared" si="5" ref="C27:D27">C25-C20</f>
        <v>-969</v>
      </c>
      <c r="D27" s="37">
        <f t="shared" si="5"/>
        <v>-5206</v>
      </c>
    </row>
    <row r="28" spans="2:4" ht="15">
      <c r="B28" s="36"/>
      <c r="C28" s="36"/>
      <c r="D28" s="36"/>
    </row>
    <row r="29" spans="2:4" ht="15">
      <c r="B29" s="36"/>
      <c r="C29" s="36">
        <f>C25-D20</f>
        <v>-2657</v>
      </c>
      <c r="D29" s="40">
        <f>D27-D15</f>
        <v>-272.1999999999971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H4" sqref="H4"/>
    </sheetView>
  </sheetViews>
  <sheetFormatPr defaultColWidth="11.421875" defaultRowHeight="15"/>
  <cols>
    <col min="1" max="1" width="27.421875" style="0" bestFit="1" customWidth="1"/>
    <col min="5" max="5" width="31.140625" style="0" bestFit="1" customWidth="1"/>
  </cols>
  <sheetData>
    <row r="1" spans="1:8" ht="15">
      <c r="A1" s="53" t="s">
        <v>79</v>
      </c>
      <c r="B1" s="53"/>
      <c r="C1" s="53"/>
      <c r="D1" s="53"/>
      <c r="E1" s="53"/>
      <c r="F1" s="53"/>
      <c r="G1" s="53"/>
      <c r="H1" s="53"/>
    </row>
    <row r="2" spans="1:8" ht="15">
      <c r="A2" s="2" t="s">
        <v>0</v>
      </c>
      <c r="B2" s="11">
        <v>2012</v>
      </c>
      <c r="C2" s="11">
        <v>2013</v>
      </c>
      <c r="D2" s="11">
        <v>2014</v>
      </c>
      <c r="E2" s="1" t="s">
        <v>1</v>
      </c>
      <c r="F2" s="11">
        <f>B2</f>
        <v>2012</v>
      </c>
      <c r="G2" s="11">
        <f aca="true" t="shared" si="0" ref="G2:H2">C2</f>
        <v>2013</v>
      </c>
      <c r="H2" s="11">
        <f t="shared" si="0"/>
        <v>2014</v>
      </c>
    </row>
    <row r="3" spans="1:8" ht="7.2" customHeight="1">
      <c r="A3" s="2"/>
      <c r="B3" s="5"/>
      <c r="C3" s="2"/>
      <c r="D3" s="2"/>
      <c r="E3" s="2"/>
      <c r="F3" s="2"/>
      <c r="G3" s="2"/>
      <c r="H3" s="2"/>
    </row>
    <row r="4" spans="1:8" ht="15">
      <c r="A4" s="3" t="s">
        <v>2</v>
      </c>
      <c r="B4" s="38">
        <f>'Fonctionnement - Bilan'!B4+'ASC - Bilan'!B4</f>
        <v>0</v>
      </c>
      <c r="C4" s="38">
        <f>'Fonctionnement - Bilan'!C4+'ASC - Bilan'!C4</f>
        <v>0</v>
      </c>
      <c r="D4" s="38">
        <f>'Fonctionnement - Bilan'!D4+'ASC - Bilan'!D4</f>
        <v>0</v>
      </c>
      <c r="E4" s="3" t="s">
        <v>11</v>
      </c>
      <c r="F4" s="38">
        <f>'Fonctionnement - Bilan'!F4+'ASC - Bilan'!F4</f>
        <v>25888</v>
      </c>
      <c r="G4" s="38">
        <f>'Fonctionnement - Bilan'!G4+'ASC - Bilan'!G4</f>
        <v>27712</v>
      </c>
      <c r="H4" s="38">
        <f>'Fonctionnement - Bilan'!H4+'ASC - Bilan'!H4</f>
        <v>26688.9</v>
      </c>
    </row>
    <row r="5" spans="1:8" ht="15">
      <c r="A5" s="3" t="s">
        <v>3</v>
      </c>
      <c r="B5" s="38">
        <f>'Fonctionnement - Bilan'!B5+'ASC - Bilan'!B5</f>
        <v>0</v>
      </c>
      <c r="C5" s="38">
        <f>'Fonctionnement - Bilan'!C5+'ASC - Bilan'!C5</f>
        <v>0</v>
      </c>
      <c r="D5" s="38">
        <f>'Fonctionnement - Bilan'!D5+'ASC - Bilan'!D5</f>
        <v>0</v>
      </c>
      <c r="E5" s="3" t="s">
        <v>12</v>
      </c>
      <c r="F5" s="38">
        <f>'Fonctionnement - Bilan'!F5+'ASC - Bilan'!F5</f>
        <v>1825</v>
      </c>
      <c r="G5" s="38">
        <f>'Fonctionnement - Bilan'!G5+'ASC - Bilan'!G5</f>
        <v>-1023</v>
      </c>
      <c r="H5" s="38">
        <f>'Fonctionnement - Bilan'!H5+'ASC - Bilan'!H5</f>
        <v>-11473.460000000003</v>
      </c>
    </row>
    <row r="6" spans="1:8" ht="15">
      <c r="A6" s="3" t="s">
        <v>4</v>
      </c>
      <c r="B6" s="38">
        <f>'Fonctionnement - Bilan'!B6+'ASC - Bilan'!B6</f>
        <v>0</v>
      </c>
      <c r="C6" s="38">
        <f>'Fonctionnement - Bilan'!C6+'ASC - Bilan'!C6</f>
        <v>0</v>
      </c>
      <c r="D6" s="38">
        <f>'Fonctionnement - Bilan'!D6+'ASC - Bilan'!D6</f>
        <v>0</v>
      </c>
      <c r="E6" s="3"/>
      <c r="F6" s="30"/>
      <c r="G6" s="30"/>
      <c r="H6" s="30"/>
    </row>
    <row r="7" spans="1:8" ht="15">
      <c r="A7" s="3"/>
      <c r="B7" s="38"/>
      <c r="C7" s="30"/>
      <c r="D7" s="30"/>
      <c r="E7" s="3"/>
      <c r="F7" s="30"/>
      <c r="G7" s="30"/>
      <c r="H7" s="30"/>
    </row>
    <row r="8" spans="1:8" ht="15">
      <c r="A8" s="3" t="s">
        <v>5</v>
      </c>
      <c r="B8" s="38">
        <f>'Fonctionnement - Bilan'!B8+'ASC - Bilan'!B8</f>
        <v>162</v>
      </c>
      <c r="C8" s="38">
        <f>'Fonctionnement - Bilan'!C8+'ASC - Bilan'!C8</f>
        <v>5462</v>
      </c>
      <c r="D8" s="38">
        <f>'Fonctionnement - Bilan'!D8+'ASC - Bilan'!D8</f>
        <v>0</v>
      </c>
      <c r="E8" s="3" t="s">
        <v>13</v>
      </c>
      <c r="F8" s="38">
        <f>'Fonctionnement - Bilan'!F8+'ASC - Bilan'!F8</f>
        <v>64</v>
      </c>
      <c r="G8" s="38">
        <f>'Fonctionnement - Bilan'!G8+'ASC - Bilan'!G8</f>
        <v>0</v>
      </c>
      <c r="H8" s="38">
        <f>'Fonctionnement - Bilan'!H8+'ASC - Bilan'!H8</f>
        <v>0</v>
      </c>
    </row>
    <row r="9" spans="1:8" ht="15">
      <c r="A9" s="3" t="s">
        <v>6</v>
      </c>
      <c r="B9" s="38">
        <f>'Fonctionnement - Bilan'!B9+'ASC - Bilan'!B9</f>
        <v>130</v>
      </c>
      <c r="C9" s="38">
        <f>'Fonctionnement - Bilan'!C9+'ASC - Bilan'!C9</f>
        <v>98</v>
      </c>
      <c r="D9" s="38">
        <f>'Fonctionnement - Bilan'!D9+'ASC - Bilan'!D9</f>
        <v>98</v>
      </c>
      <c r="E9" s="3" t="s">
        <v>14</v>
      </c>
      <c r="F9" s="38">
        <f>'Fonctionnement - Bilan'!F9+'ASC - Bilan'!F9</f>
        <v>0</v>
      </c>
      <c r="G9" s="38">
        <f>'Fonctionnement - Bilan'!G9+'ASC - Bilan'!G9</f>
        <v>0</v>
      </c>
      <c r="H9" s="38">
        <f>'Fonctionnement - Bilan'!H9+'ASC - Bilan'!H9</f>
        <v>0</v>
      </c>
    </row>
    <row r="10" spans="1:8" ht="15">
      <c r="A10" s="3"/>
      <c r="B10" s="38"/>
      <c r="C10" s="30"/>
      <c r="D10" s="30"/>
      <c r="E10" s="3" t="s">
        <v>15</v>
      </c>
      <c r="F10" s="38">
        <f>'Fonctionnement - Bilan'!F10+'ASC - Bilan'!F10</f>
        <v>1897</v>
      </c>
      <c r="G10" s="38">
        <f>'Fonctionnement - Bilan'!G10+'ASC - Bilan'!G10</f>
        <v>0</v>
      </c>
      <c r="H10" s="38">
        <f>'Fonctionnement - Bilan'!H10+'ASC - Bilan'!H10</f>
        <v>11281.5</v>
      </c>
    </row>
    <row r="11" spans="1:8" ht="15">
      <c r="A11" s="3"/>
      <c r="B11" s="38"/>
      <c r="C11" s="30"/>
      <c r="D11" s="30"/>
      <c r="E11" s="3"/>
      <c r="F11" s="30"/>
      <c r="G11" s="30"/>
      <c r="H11" s="30"/>
    </row>
    <row r="12" spans="1:8" ht="15">
      <c r="A12" s="3" t="s">
        <v>18</v>
      </c>
      <c r="B12" s="38">
        <f>'Fonctionnement - Bilan'!B12+'ASC - Bilan'!B12</f>
        <v>631</v>
      </c>
      <c r="C12" s="38">
        <f>'Fonctionnement - Bilan'!C12+'ASC - Bilan'!C12</f>
        <v>0</v>
      </c>
      <c r="D12" s="38">
        <f>'Fonctionnement - Bilan'!D12+'ASC - Bilan'!D12</f>
        <v>0</v>
      </c>
      <c r="E12" s="3"/>
      <c r="F12" s="30"/>
      <c r="G12" s="30"/>
      <c r="H12" s="30"/>
    </row>
    <row r="13" spans="1:8" ht="15">
      <c r="A13" s="3" t="s">
        <v>7</v>
      </c>
      <c r="B13" s="38">
        <f>'Fonctionnement - Bilan'!B13+'ASC - Bilan'!B13</f>
        <v>1595</v>
      </c>
      <c r="C13" s="38">
        <f>'Fonctionnement - Bilan'!C13+'ASC - Bilan'!C13</f>
        <v>0</v>
      </c>
      <c r="D13" s="38">
        <f>'Fonctionnement - Bilan'!D13+'ASC - Bilan'!D13</f>
        <v>6168</v>
      </c>
      <c r="E13" s="3" t="s">
        <v>16</v>
      </c>
      <c r="F13" s="38">
        <f>'Fonctionnement - Bilan'!F13+'ASC - Bilan'!F13</f>
        <v>0</v>
      </c>
      <c r="G13" s="38">
        <f>'Fonctionnement - Bilan'!G13+'ASC - Bilan'!G13</f>
        <v>952</v>
      </c>
      <c r="H13" s="38">
        <f>'Fonctionnement - Bilan'!H13+'ASC - Bilan'!H13</f>
        <v>0</v>
      </c>
    </row>
    <row r="14" spans="1:8" ht="15">
      <c r="A14" s="3"/>
      <c r="B14" s="38"/>
      <c r="C14" s="30"/>
      <c r="D14" s="30"/>
      <c r="E14" s="3"/>
      <c r="F14" s="30"/>
      <c r="G14" s="30"/>
      <c r="H14" s="30"/>
    </row>
    <row r="15" spans="1:8" ht="15">
      <c r="A15" s="3" t="s">
        <v>8</v>
      </c>
      <c r="B15" s="38">
        <f>'Fonctionnement - Bilan'!B15+'ASC - Bilan'!B15</f>
        <v>0</v>
      </c>
      <c r="C15" s="38">
        <f>'Fonctionnement - Bilan'!C15+'ASC - Bilan'!C15</f>
        <v>2071</v>
      </c>
      <c r="D15" s="38">
        <f>'Fonctionnement - Bilan'!D15+'ASC - Bilan'!D15</f>
        <v>0</v>
      </c>
      <c r="E15" s="3"/>
      <c r="F15" s="30"/>
      <c r="G15" s="30"/>
      <c r="H15" s="30"/>
    </row>
    <row r="16" spans="1:8" ht="15">
      <c r="A16" s="3"/>
      <c r="B16" s="38"/>
      <c r="C16" s="30"/>
      <c r="D16" s="30"/>
      <c r="E16" s="3"/>
      <c r="F16" s="30"/>
      <c r="G16" s="30"/>
      <c r="H16" s="30"/>
    </row>
    <row r="17" spans="1:8" ht="15">
      <c r="A17" s="3" t="s">
        <v>48</v>
      </c>
      <c r="B17" s="38">
        <f>'Fonctionnement - Bilan'!B17+'ASC - Bilan'!B17</f>
        <v>2219</v>
      </c>
      <c r="C17" s="38">
        <f>'Fonctionnement - Bilan'!C17+'ASC - Bilan'!C17</f>
        <v>1483</v>
      </c>
      <c r="D17" s="38">
        <f>'Fonctionnement - Bilan'!D17+'ASC - Bilan'!D17</f>
        <v>2966</v>
      </c>
      <c r="E17" s="3" t="s">
        <v>48</v>
      </c>
      <c r="F17" s="38">
        <f>'Fonctionnement - Bilan'!F17+'ASC - Bilan'!F17</f>
        <v>2219</v>
      </c>
      <c r="G17" s="38">
        <f>'Fonctionnement - Bilan'!G17+'ASC - Bilan'!G17</f>
        <v>1483</v>
      </c>
      <c r="H17" s="38">
        <f>'Fonctionnement - Bilan'!H17+'ASC - Bilan'!H17</f>
        <v>2966</v>
      </c>
    </row>
    <row r="18" spans="1:8" ht="15">
      <c r="A18" s="3" t="s">
        <v>9</v>
      </c>
      <c r="B18" s="38">
        <f>'Fonctionnement - Bilan'!B18+'ASC - Bilan'!B18</f>
        <v>27156</v>
      </c>
      <c r="C18" s="38">
        <f>'Fonctionnement - Bilan'!C18+'ASC - Bilan'!C18</f>
        <v>20010</v>
      </c>
      <c r="D18" s="38">
        <f>'Fonctionnement - Bilan'!D18+'ASC - Bilan'!D18</f>
        <v>20030</v>
      </c>
      <c r="E18" s="3"/>
      <c r="F18" s="30"/>
      <c r="G18" s="30"/>
      <c r="H18" s="30"/>
    </row>
    <row r="19" spans="1:8" ht="15">
      <c r="A19" s="3" t="s">
        <v>10</v>
      </c>
      <c r="B19" s="38">
        <f>'Fonctionnement - Bilan'!B19+'ASC - Bilan'!B19</f>
        <v>0</v>
      </c>
      <c r="C19" s="38">
        <f>'Fonctionnement - Bilan'!C19+'ASC - Bilan'!C19</f>
        <v>0</v>
      </c>
      <c r="D19" s="38">
        <f>'Fonctionnement - Bilan'!D19+'ASC - Bilan'!D19</f>
        <v>201</v>
      </c>
      <c r="E19" s="3"/>
      <c r="F19" s="30"/>
      <c r="G19" s="30"/>
      <c r="H19" s="30"/>
    </row>
    <row r="20" spans="1:8" ht="7.2" customHeight="1">
      <c r="A20" s="4"/>
      <c r="B20" s="39"/>
      <c r="C20" s="31"/>
      <c r="D20" s="31"/>
      <c r="E20" s="4"/>
      <c r="F20" s="31"/>
      <c r="G20" s="31"/>
      <c r="H20" s="31"/>
    </row>
    <row r="21" spans="1:8" ht="15">
      <c r="A21" s="1" t="s">
        <v>19</v>
      </c>
      <c r="B21" s="33">
        <f>SUM(B4:B20)</f>
        <v>31893</v>
      </c>
      <c r="C21" s="33">
        <f>SUM(C4:C20)</f>
        <v>29124</v>
      </c>
      <c r="D21" s="33">
        <f>SUM(D4:D20)</f>
        <v>29463</v>
      </c>
      <c r="E21" s="1"/>
      <c r="F21" s="33">
        <f>SUM(F4:F20)</f>
        <v>31893</v>
      </c>
      <c r="G21" s="33">
        <f>SUM(G4:G20)</f>
        <v>29124</v>
      </c>
      <c r="H21" s="33">
        <f>SUM(H4:H20)</f>
        <v>29462.94</v>
      </c>
    </row>
    <row r="22" spans="6:8" ht="15">
      <c r="F22" s="36"/>
      <c r="G22" s="36"/>
      <c r="H22" s="36"/>
    </row>
    <row r="23" spans="6:8" ht="15">
      <c r="F23" s="36"/>
      <c r="G23" s="36"/>
      <c r="H23" s="40"/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 Nodet</dc:creator>
  <cp:keywords/>
  <dc:description/>
  <cp:lastModifiedBy>Hugues Nodet</cp:lastModifiedBy>
  <dcterms:created xsi:type="dcterms:W3CDTF">2015-05-29T09:36:04Z</dcterms:created>
  <dcterms:modified xsi:type="dcterms:W3CDTF">2015-12-29T15:20:49Z</dcterms:modified>
  <cp:category/>
  <cp:version/>
  <cp:contentType/>
  <cp:contentStatus/>
</cp:coreProperties>
</file>